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8025" tabRatio="846" activeTab="0"/>
  </bookViews>
  <sheets>
    <sheet name="Arm Parameters" sheetId="1" r:id="rId1"/>
    <sheet name="Groove Radii+Mounting Distance" sheetId="2" r:id="rId2"/>
    <sheet name="Groove Radii+Effective Length" sheetId="3" r:id="rId3"/>
    <sheet name="Null Radii+Mounting Distance" sheetId="4" r:id="rId4"/>
    <sheet name="Null Radii+Effective Length" sheetId="5" r:id="rId5"/>
  </sheets>
  <definedNames/>
  <calcPr fullCalcOnLoad="1"/>
</workbook>
</file>

<file path=xl/sharedStrings.xml><?xml version="1.0" encoding="utf-8"?>
<sst xmlns="http://schemas.openxmlformats.org/spreadsheetml/2006/main" count="112" uniqueCount="36">
  <si>
    <t>Arm Effective length</t>
  </si>
  <si>
    <t>Inner Null Radius, N1 (mm)</t>
  </si>
  <si>
    <t>Outer Null Radius N2 (mm)</t>
  </si>
  <si>
    <t>Offset Angle</t>
  </si>
  <si>
    <r>
      <t>h</t>
    </r>
    <r>
      <rPr>
        <b/>
        <sz val="12"/>
        <rFont val="Times New Roman"/>
        <family val="1"/>
      </rPr>
      <t>/</t>
    </r>
    <r>
      <rPr>
        <sz val="12"/>
        <rFont val="Times New Roman"/>
        <family val="1"/>
      </rPr>
      <t>degrees</t>
    </r>
  </si>
  <si>
    <r>
      <t>e</t>
    </r>
    <r>
      <rPr>
        <b/>
        <sz val="12"/>
        <rFont val="Times New Roman"/>
        <family val="1"/>
      </rPr>
      <t>/</t>
    </r>
    <r>
      <rPr>
        <sz val="12"/>
        <rFont val="Times New Roman"/>
        <family val="1"/>
      </rPr>
      <t>percent</t>
    </r>
  </si>
  <si>
    <r>
      <t>R</t>
    </r>
    <r>
      <rPr>
        <sz val="12"/>
        <rFont val="Times New Roman"/>
        <family val="1"/>
      </rPr>
      <t>/mm</t>
    </r>
  </si>
  <si>
    <t>Inner Groove Radius, R1</t>
  </si>
  <si>
    <t>Outer Groove Radius R2</t>
  </si>
  <si>
    <t>IEC Outer Groover Radius</t>
  </si>
  <si>
    <t>IEC Inner Groove Radius</t>
  </si>
  <si>
    <t>DIN Inner Groove Radius</t>
  </si>
  <si>
    <t>Groove Radius at Peak Distortion Between N1 and N2</t>
  </si>
  <si>
    <t>DIN Outer Groove Radius</t>
  </si>
  <si>
    <t>Mounting Distance, ie Dist from Platter Axis to Arm Pivot.</t>
  </si>
  <si>
    <t>Arbitrary Groove Radius</t>
  </si>
  <si>
    <r>
      <t>Enter the radii at which the tracking error and distortion are required in the red boxes below.  The tracking errors (</t>
    </r>
    <r>
      <rPr>
        <b/>
        <sz val="11"/>
        <rFont val="Symbol"/>
        <family val="1"/>
      </rPr>
      <t>h</t>
    </r>
    <r>
      <rPr>
        <b/>
        <sz val="11"/>
        <rFont val="Times New Roman"/>
        <family val="1"/>
      </rPr>
      <t>) and peak distortions (</t>
    </r>
    <r>
      <rPr>
        <b/>
        <sz val="11"/>
        <rFont val="Symbol"/>
        <family val="1"/>
      </rPr>
      <t>e</t>
    </r>
    <r>
      <rPr>
        <b/>
        <sz val="11"/>
        <rFont val="Times New Roman"/>
        <family val="1"/>
      </rPr>
      <t xml:space="preserve">) are calculated from the above data.
</t>
    </r>
  </si>
  <si>
    <t>Enter arm parameters
in the boxes below. Units mm/degrees</t>
  </si>
  <si>
    <t>Enter arm parameter, and inner and outer groove radii
in the boxes below. Units mm.</t>
  </si>
  <si>
    <t>Arm Effective length (mm)</t>
  </si>
  <si>
    <t>Offset Angle (degrees)</t>
  </si>
  <si>
    <t>Outer Groove Radius, R2</t>
  </si>
  <si>
    <r>
      <t xml:space="preserve"> The tracking errors (</t>
    </r>
    <r>
      <rPr>
        <b/>
        <sz val="11"/>
        <rFont val="Symbol"/>
        <family val="1"/>
      </rPr>
      <t>h</t>
    </r>
    <r>
      <rPr>
        <b/>
        <sz val="11"/>
        <rFont val="Times New Roman"/>
        <family val="1"/>
      </rPr>
      <t>) and peak distortions (</t>
    </r>
    <r>
      <rPr>
        <b/>
        <sz val="11"/>
        <rFont val="Symbol"/>
        <family val="1"/>
      </rPr>
      <t>e</t>
    </r>
    <r>
      <rPr>
        <b/>
        <sz val="11"/>
        <rFont val="Times New Roman"/>
        <family val="1"/>
      </rPr>
      <t>) at the outer and inner radius are given below.  Data for the point, between the null radii, where the tracking distortion has the same value is also given.  The tracking distortion is calculated for a stylus velocity of 100mm/sec.</t>
    </r>
  </si>
  <si>
    <t>Using the parameters in the table above, the two distances from the spindle, of the stylus tip, at which the tracking error will be zero, are given below.  These are the null radii.</t>
  </si>
  <si>
    <t>Enter arm parameter, and inner and outer Null radii
in the boxes below. Units mm.</t>
  </si>
  <si>
    <t>Enter arm parameter, and inner and outer null radii
in the boxes below. Units mm.</t>
  </si>
  <si>
    <t>Inner Groove Radius, R1 (mm)</t>
  </si>
  <si>
    <t>Outer Groove Radius, R2 (mm)</t>
  </si>
  <si>
    <t>Outer Null Radius, N2 (mm)</t>
  </si>
  <si>
    <t>Using the above data, the corresponding arm parameters are given below.  The inner and outer radii which have the same tracking distortion as the peak tracking distortion between the null radii are also given below.</t>
  </si>
  <si>
    <t>Inner Null Radius, N1</t>
  </si>
  <si>
    <t>Outer Null Radius, N2</t>
  </si>
  <si>
    <t>In order that the distortion at each of the two radii above be equal to the peak distortion between the two radii above,  the arm parameters below are required.
The two corresponding null radii are also given below.</t>
  </si>
  <si>
    <r>
      <t>Enter the radii at which the tracking error and distortion are required in the red boxes below.  The tracking errors (</t>
    </r>
    <r>
      <rPr>
        <b/>
        <sz val="11"/>
        <rFont val="Symbol"/>
        <family val="1"/>
      </rPr>
      <t>h</t>
    </r>
    <r>
      <rPr>
        <b/>
        <sz val="11"/>
        <rFont val="Times New Roman"/>
        <family val="1"/>
      </rPr>
      <t>) and peak distortions (</t>
    </r>
    <r>
      <rPr>
        <b/>
        <sz val="11"/>
        <rFont val="Symbol"/>
        <family val="1"/>
      </rPr>
      <t>e</t>
    </r>
    <r>
      <rPr>
        <b/>
        <sz val="11"/>
        <rFont val="Times New Roman"/>
        <family val="1"/>
      </rPr>
      <t>) are calculated from the above data.  The values at the IEC and DIN radii are also given.</t>
    </r>
  </si>
  <si>
    <r>
      <t>Using the above data, the three radii at which the tracking distortion is the same, are given below.  The corresponding tracking errors (</t>
    </r>
    <r>
      <rPr>
        <b/>
        <sz val="12"/>
        <rFont val="Symbol"/>
        <family val="1"/>
      </rPr>
      <t>h</t>
    </r>
    <r>
      <rPr>
        <b/>
        <sz val="12"/>
        <rFont val="Times New Roman"/>
        <family val="1"/>
      </rPr>
      <t>) and peak distortions (</t>
    </r>
    <r>
      <rPr>
        <b/>
        <sz val="12"/>
        <rFont val="Symbol"/>
        <family val="1"/>
      </rPr>
      <t>e</t>
    </r>
    <r>
      <rPr>
        <b/>
        <sz val="12"/>
        <rFont val="Times New Roman"/>
        <family val="1"/>
      </rPr>
      <t>) are also given.  The tracking distortion is calculated for a stylus velocity of 100mm/sec.</t>
    </r>
  </si>
  <si>
    <r>
      <t xml:space="preserve">  The tracking errors (</t>
    </r>
    <r>
      <rPr>
        <b/>
        <sz val="11"/>
        <rFont val="Symbol"/>
        <family val="1"/>
      </rPr>
      <t>h</t>
    </r>
    <r>
      <rPr>
        <b/>
        <sz val="11"/>
        <rFont val="Times New Roman"/>
        <family val="1"/>
      </rPr>
      <t>) and peak distortions (</t>
    </r>
    <r>
      <rPr>
        <b/>
        <sz val="11"/>
        <rFont val="Symbol"/>
        <family val="1"/>
      </rPr>
      <t>e</t>
    </r>
    <r>
      <rPr>
        <b/>
        <sz val="11"/>
        <rFont val="Times New Roman"/>
        <family val="1"/>
      </rPr>
      <t>) at the outer and inner radius are given below.  Data for the point, between the null radii, where the tracking distortion has the same value is also given.  The tracking distortion is calculated for a stylus velocity of 100mm/sec.</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</si>
</sst>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IR£&quot;#,##0;\-&quot;IR£&quot;#,##0"/>
    <numFmt numFmtId="165" formatCode="&quot;IR£&quot;#,##0;[Red]\-&quot;IR£&quot;#,##0"/>
    <numFmt numFmtId="166" formatCode="&quot;IR£&quot;#,##0.00;\-&quot;IR£&quot;#,##0.00"/>
    <numFmt numFmtId="167" formatCode="&quot;IR£&quot;#,##0.00;[Red]\-&quot;IR£&quot;#,##0.00"/>
    <numFmt numFmtId="168" formatCode="_-&quot;IR£&quot;* #,##0_-;\-&quot;IR£&quot;* #,##0_-;_-&quot;IR£&quot;* &quot;-&quot;_-;_-@_-"/>
    <numFmt numFmtId="169" formatCode="_-* #,##0_-;\-* #,##0_-;_-* &quot;-&quot;_-;_-@_-"/>
    <numFmt numFmtId="170" formatCode="_-&quot;IR£&quot;* #,##0.00_-;\-&quot;IR£&quot;* #,##0.00_-;_-&quot;IR£&quot;* &quot;-&quot;??_-;_-@_-"/>
    <numFmt numFmtId="171" formatCode="_-* #,##0.00_-;\-* #,##0.00_-;_-* &quot;-&quot;??_-;_-@_-"/>
    <numFmt numFmtId="172" formatCode="0.000"/>
  </numFmts>
  <fonts count="9">
    <font>
      <sz val="12"/>
      <name val="Times New Roman"/>
      <family val="0"/>
    </font>
    <font>
      <b/>
      <sz val="12"/>
      <name val="Times New Roman"/>
      <family val="1"/>
    </font>
    <font>
      <b/>
      <sz val="14"/>
      <name val="Times New Roman"/>
      <family val="1"/>
    </font>
    <font>
      <b/>
      <sz val="12"/>
      <name val="Symbol"/>
      <family val="1"/>
    </font>
    <font>
      <sz val="12"/>
      <color indexed="10"/>
      <name val="Times New Roman"/>
      <family val="1"/>
    </font>
    <font>
      <b/>
      <sz val="11"/>
      <name val="Times New Roman"/>
      <family val="1"/>
    </font>
    <font>
      <b/>
      <sz val="11"/>
      <name val="Symbol"/>
      <family val="1"/>
    </font>
    <font>
      <sz val="12"/>
      <color indexed="8"/>
      <name val="Times New Roman"/>
      <family val="1"/>
    </font>
    <font>
      <sz val="10"/>
      <name val="Times New Roman"/>
      <family val="1"/>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32">
    <border>
      <left/>
      <right/>
      <top/>
      <bottom/>
      <diagonal/>
    </border>
    <border>
      <left style="hair"/>
      <right style="medium"/>
      <top style="hair"/>
      <bottom style="hair"/>
    </border>
    <border>
      <left style="hair"/>
      <right style="medium"/>
      <top style="hair"/>
      <bottom style="medium"/>
    </border>
    <border>
      <left style="hair"/>
      <right style="hair"/>
      <top style="hair"/>
      <bottom style="hair"/>
    </border>
    <border>
      <left style="hair"/>
      <right style="hair"/>
      <top style="hair"/>
      <bottom style="medium"/>
    </border>
    <border>
      <left>
        <color indexed="63"/>
      </left>
      <right style="medium"/>
      <top>
        <color indexed="63"/>
      </top>
      <bottom>
        <color indexed="63"/>
      </bottom>
    </border>
    <border>
      <left style="hair"/>
      <right style="medium"/>
      <top style="hair"/>
      <bottom>
        <color indexed="63"/>
      </bottom>
    </border>
    <border>
      <left style="hair"/>
      <right style="medium"/>
      <top>
        <color indexed="63"/>
      </top>
      <bottom style="medium"/>
    </border>
    <border>
      <left style="hair"/>
      <right style="hair"/>
      <top>
        <color indexed="63"/>
      </top>
      <bottom style="hair"/>
    </border>
    <border>
      <left style="hair"/>
      <right style="medium"/>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hair"/>
      <top>
        <color indexed="63"/>
      </top>
      <bottom style="hair"/>
    </border>
    <border>
      <left style="medium"/>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style="hair"/>
      <top style="medium"/>
      <bottom style="hair"/>
    </border>
    <border>
      <left style="medium"/>
      <right style="hair"/>
      <top style="hair"/>
      <bottom style="medium"/>
    </border>
    <border>
      <left style="medium"/>
      <right style="hair"/>
      <top style="hair"/>
      <bottom>
        <color indexed="63"/>
      </bottom>
    </border>
    <border>
      <left style="hair"/>
      <right style="hair"/>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172" fontId="0" fillId="0" borderId="1" xfId="0" applyNumberFormat="1" applyBorder="1" applyAlignment="1">
      <alignment vertical="center"/>
    </xf>
    <xf numFmtId="172" fontId="0" fillId="0" borderId="2" xfId="0" applyNumberFormat="1" applyBorder="1" applyAlignment="1">
      <alignment vertical="center"/>
    </xf>
    <xf numFmtId="0" fontId="2" fillId="0" borderId="0" xfId="0" applyFont="1" applyBorder="1" applyAlignment="1">
      <alignment horizontal="center" vertical="center" wrapText="1"/>
    </xf>
    <xf numFmtId="0" fontId="1" fillId="0" borderId="3" xfId="0" applyFont="1" applyBorder="1" applyAlignment="1">
      <alignment horizontal="center" vertical="center" wrapText="1"/>
    </xf>
    <xf numFmtId="0" fontId="3" fillId="0" borderId="3" xfId="0" applyFont="1" applyBorder="1" applyAlignment="1">
      <alignment horizontal="center" vertical="center" wrapText="1"/>
    </xf>
    <xf numFmtId="172" fontId="0" fillId="0" borderId="3" xfId="0" applyNumberFormat="1" applyBorder="1" applyAlignment="1">
      <alignment vertical="center"/>
    </xf>
    <xf numFmtId="172" fontId="0" fillId="0" borderId="4" xfId="0" applyNumberFormat="1" applyBorder="1" applyAlignment="1">
      <alignment vertical="center"/>
    </xf>
    <xf numFmtId="0" fontId="3" fillId="0" borderId="1" xfId="0" applyFont="1" applyBorder="1" applyAlignment="1">
      <alignment horizontal="center" vertical="center" wrapText="1"/>
    </xf>
    <xf numFmtId="0" fontId="0" fillId="0" borderId="0" xfId="0" applyBorder="1" applyAlignment="1">
      <alignment horizontal="left" vertical="center" indent="2"/>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lignment/>
    </xf>
    <xf numFmtId="0" fontId="0" fillId="0" borderId="0" xfId="0" applyBorder="1" applyAlignment="1">
      <alignment/>
    </xf>
    <xf numFmtId="172" fontId="0" fillId="0" borderId="6" xfId="0" applyNumberFormat="1" applyBorder="1" applyAlignment="1">
      <alignment vertical="center"/>
    </xf>
    <xf numFmtId="0" fontId="1"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172" fontId="0" fillId="2" borderId="3" xfId="0" applyNumberFormat="1" applyFill="1" applyBorder="1" applyAlignment="1">
      <alignment vertical="center"/>
    </xf>
    <xf numFmtId="172" fontId="0" fillId="2" borderId="1" xfId="0" applyNumberFormat="1" applyFill="1" applyBorder="1" applyAlignment="1">
      <alignment vertical="center"/>
    </xf>
    <xf numFmtId="172" fontId="0" fillId="2" borderId="4" xfId="0" applyNumberFormat="1" applyFill="1" applyBorder="1" applyAlignment="1">
      <alignment vertical="center"/>
    </xf>
    <xf numFmtId="172" fontId="0" fillId="2" borderId="2" xfId="0" applyNumberFormat="1" applyFill="1" applyBorder="1" applyAlignment="1">
      <alignment vertical="center"/>
    </xf>
    <xf numFmtId="0" fontId="4" fillId="3" borderId="1"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3" borderId="3" xfId="0" applyFont="1" applyFill="1" applyBorder="1" applyAlignment="1" applyProtection="1">
      <alignment horizontal="right" vertical="center"/>
      <protection locked="0"/>
    </xf>
    <xf numFmtId="0" fontId="4" fillId="3" borderId="4" xfId="0" applyFont="1" applyFill="1"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0" fillId="0" borderId="4" xfId="0" applyBorder="1" applyAlignment="1" applyProtection="1">
      <alignment horizontal="right" vertical="center"/>
      <protection locked="0"/>
    </xf>
    <xf numFmtId="0" fontId="4" fillId="3" borderId="7" xfId="0" applyFont="1" applyFill="1" applyBorder="1" applyAlignment="1" applyProtection="1">
      <alignment vertical="center"/>
      <protection locked="0"/>
    </xf>
    <xf numFmtId="2" fontId="4" fillId="0" borderId="1" xfId="0" applyNumberFormat="1" applyFont="1" applyBorder="1" applyAlignment="1" applyProtection="1">
      <alignment vertical="center"/>
      <protection locked="0"/>
    </xf>
    <xf numFmtId="172" fontId="0" fillId="0" borderId="1" xfId="0" applyNumberFormat="1" applyBorder="1" applyAlignment="1" applyProtection="1">
      <alignment vertical="center"/>
      <protection/>
    </xf>
    <xf numFmtId="172" fontId="0" fillId="0" borderId="6" xfId="0" applyNumberFormat="1" applyBorder="1" applyAlignment="1" applyProtection="1">
      <alignment vertical="center"/>
      <protection/>
    </xf>
    <xf numFmtId="172" fontId="7" fillId="3" borderId="1" xfId="0" applyNumberFormat="1" applyFont="1" applyFill="1" applyBorder="1" applyAlignment="1" applyProtection="1">
      <alignment vertical="center"/>
      <protection/>
    </xf>
    <xf numFmtId="172" fontId="7" fillId="3" borderId="2" xfId="0" applyNumberFormat="1" applyFont="1" applyFill="1" applyBorder="1" applyAlignment="1" applyProtection="1">
      <alignment vertical="center"/>
      <protection/>
    </xf>
    <xf numFmtId="2" fontId="7" fillId="3" borderId="1" xfId="0" applyNumberFormat="1" applyFont="1" applyFill="1" applyBorder="1" applyAlignment="1" applyProtection="1">
      <alignment vertical="center"/>
      <protection/>
    </xf>
    <xf numFmtId="2" fontId="7" fillId="3" borderId="2" xfId="0" applyNumberFormat="1" applyFont="1" applyFill="1" applyBorder="1" applyAlignment="1" applyProtection="1">
      <alignment vertical="center"/>
      <protection/>
    </xf>
    <xf numFmtId="2" fontId="4" fillId="3" borderId="7" xfId="0" applyNumberFormat="1" applyFont="1" applyFill="1" applyBorder="1" applyAlignment="1" applyProtection="1">
      <alignment vertical="center"/>
      <protection locked="0"/>
    </xf>
    <xf numFmtId="0" fontId="4" fillId="0" borderId="3" xfId="0" applyFont="1" applyBorder="1" applyAlignment="1" applyProtection="1">
      <alignment horizontal="right" vertical="center"/>
      <protection locked="0"/>
    </xf>
    <xf numFmtId="0" fontId="0" fillId="0" borderId="8" xfId="0" applyBorder="1" applyAlignment="1" applyProtection="1">
      <alignment horizontal="right" vertical="center"/>
      <protection locked="0"/>
    </xf>
    <xf numFmtId="172" fontId="0" fillId="0" borderId="8" xfId="0" applyNumberFormat="1" applyBorder="1" applyAlignment="1">
      <alignment vertical="center"/>
    </xf>
    <xf numFmtId="172" fontId="0" fillId="0" borderId="9" xfId="0" applyNumberFormat="1" applyBorder="1" applyAlignment="1">
      <alignment vertical="center"/>
    </xf>
    <xf numFmtId="172" fontId="8" fillId="0" borderId="0" xfId="0" applyNumberFormat="1" applyFont="1" applyBorder="1" applyAlignment="1">
      <alignment horizontal="left" vertical="center" indent="2"/>
    </xf>
    <xf numFmtId="0" fontId="8"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0" borderId="24" xfId="0" applyBorder="1" applyAlignment="1">
      <alignment vertical="center"/>
    </xf>
    <xf numFmtId="0" fontId="0" fillId="0" borderId="3" xfId="0"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0" fillId="2" borderId="24" xfId="0" applyFill="1" applyBorder="1" applyAlignment="1">
      <alignment vertical="center"/>
    </xf>
    <xf numFmtId="0" fontId="0" fillId="2" borderId="3" xfId="0" applyFill="1" applyBorder="1" applyAlignment="1">
      <alignment vertical="center"/>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0" fillId="0" borderId="29" xfId="0" applyBorder="1" applyAlignment="1">
      <alignment vertical="center"/>
    </xf>
    <xf numFmtId="0" fontId="0" fillId="0" borderId="4" xfId="0" applyBorder="1" applyAlignment="1">
      <alignment vertical="center"/>
    </xf>
    <xf numFmtId="0" fontId="0" fillId="2" borderId="29" xfId="0" applyFill="1" applyBorder="1" applyAlignment="1">
      <alignment vertical="center"/>
    </xf>
    <xf numFmtId="0" fontId="0" fillId="2" borderId="4" xfId="0" applyFill="1" applyBorder="1" applyAlignment="1">
      <alignment vertical="center"/>
    </xf>
    <xf numFmtId="0" fontId="5" fillId="0" borderId="2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4" xfId="0" applyFill="1" applyBorder="1" applyAlignment="1">
      <alignment vertical="center"/>
    </xf>
    <xf numFmtId="0" fontId="0" fillId="0" borderId="3"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0" borderId="24" xfId="0" applyBorder="1" applyAlignment="1">
      <alignment horizontal="left" vertical="center"/>
    </xf>
    <xf numFmtId="0" fontId="0" fillId="0" borderId="3" xfId="0" applyBorder="1" applyAlignment="1">
      <alignment horizontal="left" vertical="center"/>
    </xf>
    <xf numFmtId="0" fontId="0" fillId="0" borderId="29" xfId="0" applyBorder="1" applyAlignment="1">
      <alignment horizontal="left" vertical="center"/>
    </xf>
    <xf numFmtId="0" fontId="0" fillId="0" borderId="4" xfId="0"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0" fillId="2" borderId="10" xfId="0" applyFill="1" applyBorder="1" applyAlignment="1">
      <alignment horizontal="left" indent="2"/>
    </xf>
    <xf numFmtId="0" fontId="0" fillId="2" borderId="11" xfId="0" applyFill="1" applyBorder="1" applyAlignment="1">
      <alignment horizontal="left" indent="2"/>
    </xf>
    <xf numFmtId="0" fontId="0" fillId="2" borderId="12" xfId="0" applyFill="1" applyBorder="1" applyAlignment="1">
      <alignment horizontal="left" indent="2"/>
    </xf>
    <xf numFmtId="0" fontId="0" fillId="0" borderId="24" xfId="0" applyFill="1" applyBorder="1" applyAlignment="1">
      <alignment horizontal="left" vertical="center"/>
    </xf>
    <xf numFmtId="0" fontId="0" fillId="0" borderId="3" xfId="0"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32"/>
  <sheetViews>
    <sheetView tabSelected="1" zoomScale="75" zoomScaleNormal="75" workbookViewId="0" topLeftCell="A1">
      <selection activeCell="G7" sqref="G7"/>
    </sheetView>
  </sheetViews>
  <sheetFormatPr defaultColWidth="9.00390625" defaultRowHeight="19.5" customHeight="1"/>
  <cols>
    <col min="1" max="16384" width="9.625" style="0" customWidth="1"/>
  </cols>
  <sheetData>
    <row r="1" ht="19.5" customHeight="1" thickBot="1"/>
    <row r="2" spans="2:7" ht="19.5" customHeight="1">
      <c r="B2" s="72" t="s">
        <v>17</v>
      </c>
      <c r="C2" s="73"/>
      <c r="D2" s="73"/>
      <c r="E2" s="73"/>
      <c r="F2" s="73"/>
      <c r="G2" s="74"/>
    </row>
    <row r="3" spans="2:7" ht="19.5" customHeight="1">
      <c r="B3" s="75"/>
      <c r="C3" s="76"/>
      <c r="D3" s="76"/>
      <c r="E3" s="76"/>
      <c r="F3" s="76"/>
      <c r="G3" s="77"/>
    </row>
    <row r="4" spans="2:7" ht="19.5" customHeight="1">
      <c r="B4" s="75"/>
      <c r="C4" s="76"/>
      <c r="D4" s="76"/>
      <c r="E4" s="76"/>
      <c r="F4" s="76"/>
      <c r="G4" s="77"/>
    </row>
    <row r="5" spans="2:7" ht="19.5" customHeight="1">
      <c r="B5" s="84" t="s">
        <v>0</v>
      </c>
      <c r="C5" s="85"/>
      <c r="D5" s="85"/>
      <c r="E5" s="85"/>
      <c r="F5" s="85"/>
      <c r="G5" s="22">
        <v>237</v>
      </c>
    </row>
    <row r="6" spans="2:7" ht="19.5" customHeight="1">
      <c r="B6" s="84" t="s">
        <v>3</v>
      </c>
      <c r="C6" s="85"/>
      <c r="D6" s="85"/>
      <c r="E6" s="85"/>
      <c r="F6" s="85"/>
      <c r="G6" s="22">
        <v>23.5</v>
      </c>
    </row>
    <row r="7" spans="2:7" ht="19.5" customHeight="1" thickBot="1">
      <c r="B7" s="97" t="s">
        <v>14</v>
      </c>
      <c r="C7" s="98"/>
      <c r="D7" s="98"/>
      <c r="E7" s="98"/>
      <c r="F7" s="98"/>
      <c r="G7" s="23">
        <v>219.5</v>
      </c>
    </row>
    <row r="8" spans="2:13" ht="19.5" customHeight="1" thickBot="1">
      <c r="B8" s="9"/>
      <c r="C8" s="9"/>
      <c r="D8" s="9"/>
      <c r="E8" s="9"/>
      <c r="F8" s="9"/>
      <c r="G8" s="10"/>
      <c r="H8" s="9"/>
      <c r="I8" s="9"/>
      <c r="J8" s="9"/>
      <c r="K8" s="9"/>
      <c r="L8" s="9"/>
      <c r="M8" s="11"/>
    </row>
    <row r="9" spans="1:13" ht="19.5" customHeight="1">
      <c r="A9" s="12"/>
      <c r="B9" s="78" t="s">
        <v>23</v>
      </c>
      <c r="C9" s="79"/>
      <c r="D9" s="79"/>
      <c r="E9" s="79"/>
      <c r="F9" s="79"/>
      <c r="G9" s="80"/>
      <c r="H9" s="9"/>
      <c r="I9" s="9"/>
      <c r="J9" s="9"/>
      <c r="K9" s="9"/>
      <c r="L9" s="9"/>
      <c r="M9" s="11"/>
    </row>
    <row r="10" spans="1:13" ht="19.5" customHeight="1">
      <c r="A10" s="12"/>
      <c r="B10" s="81"/>
      <c r="C10" s="82"/>
      <c r="D10" s="82"/>
      <c r="E10" s="82"/>
      <c r="F10" s="82"/>
      <c r="G10" s="83"/>
      <c r="H10" s="9"/>
      <c r="I10" s="9"/>
      <c r="J10" s="9"/>
      <c r="K10" s="9"/>
      <c r="L10" s="9"/>
      <c r="M10" s="11"/>
    </row>
    <row r="11" spans="1:13" ht="19.5" customHeight="1">
      <c r="A11" s="12"/>
      <c r="B11" s="81"/>
      <c r="C11" s="82"/>
      <c r="D11" s="82"/>
      <c r="E11" s="82"/>
      <c r="F11" s="82"/>
      <c r="G11" s="83"/>
      <c r="H11" s="9"/>
      <c r="I11" s="9"/>
      <c r="J11" s="9"/>
      <c r="K11" s="9"/>
      <c r="L11" s="9"/>
      <c r="M11" s="11"/>
    </row>
    <row r="12" spans="1:13" ht="19.5" customHeight="1">
      <c r="A12" s="12"/>
      <c r="B12" s="45" t="s">
        <v>1</v>
      </c>
      <c r="C12" s="68"/>
      <c r="D12" s="68"/>
      <c r="E12" s="68"/>
      <c r="F12" s="68"/>
      <c r="G12" s="1">
        <f>$G$5*SIN(RADIANS($G$6))-SQRT(($G$5*SIN(RADIANS($G$6)))^2-($G$5^2-$G$7^2))</f>
        <v>63.808789446749365</v>
      </c>
      <c r="H12" s="9"/>
      <c r="I12" s="9"/>
      <c r="J12" s="9"/>
      <c r="K12" s="41"/>
      <c r="L12" s="41"/>
      <c r="M12" s="42"/>
    </row>
    <row r="13" spans="1:13" ht="19.5" customHeight="1" thickBot="1">
      <c r="A13" s="12"/>
      <c r="B13" s="95" t="s">
        <v>2</v>
      </c>
      <c r="C13" s="96"/>
      <c r="D13" s="96"/>
      <c r="E13" s="96"/>
      <c r="F13" s="96"/>
      <c r="G13" s="2">
        <f>$G$5*SIN(RADIANS($G$6))+SQRT(($G$5*SIN(RADIANS($G$6)))^2-($G$5^2-$G$7^2))</f>
        <v>125.19826922381733</v>
      </c>
      <c r="H13" s="9"/>
      <c r="I13" s="9"/>
      <c r="J13" s="9"/>
      <c r="K13" s="9"/>
      <c r="L13" s="9"/>
      <c r="M13" s="11"/>
    </row>
    <row r="14" ht="19.5" customHeight="1" thickBot="1"/>
    <row r="15" spans="2:9" ht="19.5" customHeight="1">
      <c r="B15" s="49" t="s">
        <v>34</v>
      </c>
      <c r="C15" s="50"/>
      <c r="D15" s="50"/>
      <c r="E15" s="50"/>
      <c r="F15" s="50"/>
      <c r="G15" s="50"/>
      <c r="H15" s="50"/>
      <c r="I15" s="51"/>
    </row>
    <row r="16" spans="2:9" ht="19.5" customHeight="1">
      <c r="B16" s="52"/>
      <c r="C16" s="53"/>
      <c r="D16" s="53"/>
      <c r="E16" s="53"/>
      <c r="F16" s="53"/>
      <c r="G16" s="53"/>
      <c r="H16" s="53"/>
      <c r="I16" s="54"/>
    </row>
    <row r="17" spans="2:9" ht="19.5" customHeight="1">
      <c r="B17" s="55"/>
      <c r="C17" s="56"/>
      <c r="D17" s="56"/>
      <c r="E17" s="56"/>
      <c r="F17" s="56"/>
      <c r="G17" s="56"/>
      <c r="H17" s="56"/>
      <c r="I17" s="57"/>
    </row>
    <row r="18" spans="2:14" ht="19.5" customHeight="1">
      <c r="B18" s="58"/>
      <c r="C18" s="59"/>
      <c r="D18" s="59"/>
      <c r="E18" s="59"/>
      <c r="F18" s="60"/>
      <c r="G18" s="4" t="s">
        <v>6</v>
      </c>
      <c r="H18" s="5" t="s">
        <v>4</v>
      </c>
      <c r="I18" s="8" t="s">
        <v>5</v>
      </c>
      <c r="N18" s="3"/>
    </row>
    <row r="19" spans="2:9" ht="19.5" customHeight="1">
      <c r="B19" s="67" t="s">
        <v>7</v>
      </c>
      <c r="C19" s="68"/>
      <c r="D19" s="68"/>
      <c r="E19" s="68"/>
      <c r="F19" s="68"/>
      <c r="G19" s="6">
        <f>2/((1+SQRT(2))/$G$12+(1-SQRT(2))/$G$13)</f>
        <v>57.926243689899046</v>
      </c>
      <c r="H19" s="6">
        <f>$G$6-(180/PI())*ASIN((1/(2*$G$5))*(($G$12*$G$13)/$G$19+$G$19))</f>
        <v>-0.9036091410418052</v>
      </c>
      <c r="I19" s="1">
        <f>ABS(50*$H$19/$G$19)</f>
        <v>0.7799652484624798</v>
      </c>
    </row>
    <row r="20" spans="2:9" ht="19.5" customHeight="1">
      <c r="B20" s="67" t="s">
        <v>8</v>
      </c>
      <c r="C20" s="68"/>
      <c r="D20" s="68"/>
      <c r="E20" s="68"/>
      <c r="F20" s="68"/>
      <c r="G20" s="6">
        <f>2/((1-SQRT(2))/$G$12+(1+SQRT(2))/$G$13)</f>
        <v>156.3521025852822</v>
      </c>
      <c r="H20" s="6">
        <f>$G$6-(180/PI())*ASIN((1/(2*$G$5))*(($G$12*$G$13)/$G$20+$G$20))</f>
        <v>-2.4541203645885297</v>
      </c>
      <c r="I20" s="1">
        <f>ABS(50*$H$20/$G$20)</f>
        <v>0.7848056802593782</v>
      </c>
    </row>
    <row r="21" spans="2:9" ht="19.5" customHeight="1" thickBot="1">
      <c r="B21" s="95" t="s">
        <v>12</v>
      </c>
      <c r="C21" s="96"/>
      <c r="D21" s="96"/>
      <c r="E21" s="96"/>
      <c r="F21" s="96"/>
      <c r="G21" s="7">
        <f>(2*$G$12*$G$13)/($G$12+$G$13)</f>
        <v>84.53387991105814</v>
      </c>
      <c r="H21" s="7">
        <f>$G$6-(180/PI())*ASIN((1/(2*$G$5))*(($G$12*$G$13)/$G$21+$G$21))</f>
        <v>1.3077186920324841</v>
      </c>
      <c r="I21" s="2">
        <f>ABS(50*$H$21/$G$21)</f>
        <v>0.7734879159742775</v>
      </c>
    </row>
    <row r="22" ht="19.5" customHeight="1" thickBot="1"/>
    <row r="23" spans="2:7" ht="19.5" customHeight="1">
      <c r="B23" s="86" t="s">
        <v>33</v>
      </c>
      <c r="C23" s="87"/>
      <c r="D23" s="87"/>
      <c r="E23" s="87"/>
      <c r="F23" s="87"/>
      <c r="G23" s="88"/>
    </row>
    <row r="24" spans="2:7" ht="19.5" customHeight="1">
      <c r="B24" s="89"/>
      <c r="C24" s="90"/>
      <c r="D24" s="90"/>
      <c r="E24" s="90"/>
      <c r="F24" s="90"/>
      <c r="G24" s="91"/>
    </row>
    <row r="25" spans="2:7" ht="19.5" customHeight="1">
      <c r="B25" s="92"/>
      <c r="C25" s="93"/>
      <c r="D25" s="93"/>
      <c r="E25" s="93"/>
      <c r="F25" s="93"/>
      <c r="G25" s="94"/>
    </row>
    <row r="26" spans="2:7" ht="19.5" customHeight="1">
      <c r="B26" s="64"/>
      <c r="C26" s="65"/>
      <c r="D26" s="66"/>
      <c r="E26" s="15" t="s">
        <v>6</v>
      </c>
      <c r="F26" s="16" t="s">
        <v>4</v>
      </c>
      <c r="G26" s="17" t="s">
        <v>5</v>
      </c>
    </row>
    <row r="27" spans="2:7" ht="19.5" customHeight="1">
      <c r="B27" s="69" t="s">
        <v>15</v>
      </c>
      <c r="C27" s="70"/>
      <c r="D27" s="71"/>
      <c r="E27" s="37">
        <v>146.05</v>
      </c>
      <c r="F27" s="18">
        <f>$G$6-(180/PI())*ASIN((1/(2*$G$5))*(($G$12*$G$13)/$E$27+$E$27))</f>
        <v>-1.5570539394636427</v>
      </c>
      <c r="G27" s="19">
        <f>ABS(50*$F$27/$E$27)</f>
        <v>0.5330550973857044</v>
      </c>
    </row>
    <row r="28" spans="2:7" ht="19.5" customHeight="1">
      <c r="B28" s="69" t="s">
        <v>15</v>
      </c>
      <c r="C28" s="70"/>
      <c r="D28" s="71"/>
      <c r="E28" s="37">
        <v>60.325</v>
      </c>
      <c r="F28" s="18">
        <f>$G$6-(180/PI())*ASIN((1/(2*$G$5))*(($G$12*$G$13)/$E$28+$E$28))</f>
        <v>-0.4947528839514561</v>
      </c>
      <c r="G28" s="19">
        <f>ABS(50*$F$28/$E$28)</f>
        <v>0.41007284206502786</v>
      </c>
    </row>
    <row r="29" spans="2:7" ht="19.5" customHeight="1">
      <c r="B29" s="61" t="s">
        <v>10</v>
      </c>
      <c r="C29" s="62"/>
      <c r="D29" s="63"/>
      <c r="E29" s="38">
        <v>60.325</v>
      </c>
      <c r="F29" s="39">
        <f>$G$6-(180/PI())*ASIN((1/(2*$G$5))*(($G$12*$G$13)/$E$29+$E$29))</f>
        <v>-0.4947528839514561</v>
      </c>
      <c r="G29" s="40">
        <f>ABS(50*$F$29/$E$29)</f>
        <v>0.41007284206502786</v>
      </c>
    </row>
    <row r="30" spans="2:7" ht="19.5" customHeight="1">
      <c r="B30" s="43" t="s">
        <v>9</v>
      </c>
      <c r="C30" s="44"/>
      <c r="D30" s="45"/>
      <c r="E30" s="26">
        <v>146.05</v>
      </c>
      <c r="F30" s="6">
        <f>$G$6-(180/PI())*ASIN((1/(2*$G$5))*(($G$12*$G$13)/$E$30+$E$30))</f>
        <v>-1.5570539394636427</v>
      </c>
      <c r="G30" s="1">
        <f>ABS(50*$F$30/$E$30)</f>
        <v>0.5330550973857044</v>
      </c>
    </row>
    <row r="31" spans="2:7" ht="19.5" customHeight="1">
      <c r="B31" s="43" t="s">
        <v>11</v>
      </c>
      <c r="C31" s="44"/>
      <c r="D31" s="45"/>
      <c r="E31" s="26">
        <v>57.5</v>
      </c>
      <c r="F31" s="6">
        <f>$G$6-(180/PI())*ASIN((1/(2*$G$5))*(($G$12*$G$13)/$E$31+$E$31))</f>
        <v>-0.9827569331065042</v>
      </c>
      <c r="G31" s="1">
        <f>ABS(50*$F$31/$E$31)</f>
        <v>0.8545712461795689</v>
      </c>
    </row>
    <row r="32" spans="2:7" ht="19.5" customHeight="1" thickBot="1">
      <c r="B32" s="46" t="s">
        <v>13</v>
      </c>
      <c r="C32" s="47"/>
      <c r="D32" s="48"/>
      <c r="E32" s="27">
        <v>146.05</v>
      </c>
      <c r="F32" s="7">
        <f>$G$6-(180/PI())*ASIN((1/(2*$G$5))*(($G$12*$G$13)/$E$32+$E$32))</f>
        <v>-1.5570539394636427</v>
      </c>
      <c r="G32" s="2">
        <f>ABS(50*$F$32/$E$32)</f>
        <v>0.5330550973857044</v>
      </c>
    </row>
  </sheetData>
  <sheetProtection sheet="1" objects="1" scenarios="1"/>
  <mergeCells count="20">
    <mergeCell ref="B23:G25"/>
    <mergeCell ref="B6:F6"/>
    <mergeCell ref="B13:F13"/>
    <mergeCell ref="B7:F7"/>
    <mergeCell ref="B20:F20"/>
    <mergeCell ref="B21:F21"/>
    <mergeCell ref="B2:G4"/>
    <mergeCell ref="B9:G11"/>
    <mergeCell ref="B5:F5"/>
    <mergeCell ref="B12:F12"/>
    <mergeCell ref="B31:D31"/>
    <mergeCell ref="B32:D32"/>
    <mergeCell ref="B15:I17"/>
    <mergeCell ref="B18:F18"/>
    <mergeCell ref="B29:D29"/>
    <mergeCell ref="B26:D26"/>
    <mergeCell ref="B19:F19"/>
    <mergeCell ref="B30:D30"/>
    <mergeCell ref="B27:D27"/>
    <mergeCell ref="B28:D2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N30"/>
  <sheetViews>
    <sheetView zoomScale="75" zoomScaleNormal="75" workbookViewId="0" topLeftCell="A1">
      <selection activeCell="L14" sqref="L14"/>
    </sheetView>
  </sheetViews>
  <sheetFormatPr defaultColWidth="9.00390625" defaultRowHeight="19.5" customHeight="1"/>
  <cols>
    <col min="1" max="16384" width="9.625" style="0" customWidth="1"/>
  </cols>
  <sheetData>
    <row r="1" ht="19.5" customHeight="1" thickBot="1"/>
    <row r="2" spans="2:7" ht="19.5" customHeight="1">
      <c r="B2" s="72" t="s">
        <v>18</v>
      </c>
      <c r="C2" s="73"/>
      <c r="D2" s="73"/>
      <c r="E2" s="73"/>
      <c r="F2" s="73"/>
      <c r="G2" s="74"/>
    </row>
    <row r="3" spans="2:7" ht="19.5" customHeight="1">
      <c r="B3" s="75"/>
      <c r="C3" s="76"/>
      <c r="D3" s="76"/>
      <c r="E3" s="76"/>
      <c r="F3" s="76"/>
      <c r="G3" s="77"/>
    </row>
    <row r="4" spans="2:7" ht="19.5" customHeight="1">
      <c r="B4" s="75"/>
      <c r="C4" s="76"/>
      <c r="D4" s="76"/>
      <c r="E4" s="76"/>
      <c r="F4" s="76"/>
      <c r="G4" s="77"/>
    </row>
    <row r="5" spans="2:7" ht="19.5" customHeight="1">
      <c r="B5" s="84" t="s">
        <v>7</v>
      </c>
      <c r="C5" s="85"/>
      <c r="D5" s="85"/>
      <c r="E5" s="85"/>
      <c r="F5" s="85"/>
      <c r="G5" s="22">
        <v>60.325</v>
      </c>
    </row>
    <row r="6" spans="2:7" ht="19.5" customHeight="1">
      <c r="B6" s="84" t="s">
        <v>21</v>
      </c>
      <c r="C6" s="85"/>
      <c r="D6" s="85"/>
      <c r="E6" s="85"/>
      <c r="F6" s="85"/>
      <c r="G6" s="22">
        <v>146.05</v>
      </c>
    </row>
    <row r="7" spans="2:7" ht="19.5" customHeight="1" thickBot="1">
      <c r="B7" s="97" t="s">
        <v>14</v>
      </c>
      <c r="C7" s="98"/>
      <c r="D7" s="98"/>
      <c r="E7" s="98"/>
      <c r="F7" s="98"/>
      <c r="G7" s="23">
        <v>213.25</v>
      </c>
    </row>
    <row r="8" spans="2:13" ht="19.5" customHeight="1" thickBot="1">
      <c r="B8" s="9"/>
      <c r="C8" s="9"/>
      <c r="D8" s="9"/>
      <c r="E8" s="9"/>
      <c r="F8" s="9"/>
      <c r="G8" s="10"/>
      <c r="H8" s="9"/>
      <c r="I8" s="9"/>
      <c r="J8" s="9"/>
      <c r="K8" s="9"/>
      <c r="L8" s="9"/>
      <c r="M8" s="11"/>
    </row>
    <row r="9" spans="1:13" ht="19.5" customHeight="1">
      <c r="A9" s="12"/>
      <c r="B9" s="99" t="s">
        <v>32</v>
      </c>
      <c r="C9" s="100"/>
      <c r="D9" s="100"/>
      <c r="E9" s="100"/>
      <c r="F9" s="100"/>
      <c r="G9" s="101"/>
      <c r="H9" s="9"/>
      <c r="I9" s="9"/>
      <c r="J9" s="9"/>
      <c r="K9" s="9"/>
      <c r="L9" s="9"/>
      <c r="M9" s="11"/>
    </row>
    <row r="10" spans="1:13" ht="19.5" customHeight="1">
      <c r="A10" s="12"/>
      <c r="B10" s="102"/>
      <c r="C10" s="103"/>
      <c r="D10" s="103"/>
      <c r="E10" s="103"/>
      <c r="F10" s="103"/>
      <c r="G10" s="104"/>
      <c r="H10" s="9"/>
      <c r="I10" s="9"/>
      <c r="J10" s="9"/>
      <c r="K10" s="9"/>
      <c r="L10" s="9"/>
      <c r="M10" s="11"/>
    </row>
    <row r="11" spans="1:13" ht="19.5" customHeight="1">
      <c r="A11" s="12"/>
      <c r="B11" s="102"/>
      <c r="C11" s="103"/>
      <c r="D11" s="103"/>
      <c r="E11" s="103"/>
      <c r="F11" s="103"/>
      <c r="G11" s="104"/>
      <c r="H11" s="9"/>
      <c r="I11" s="9"/>
      <c r="J11" s="9"/>
      <c r="K11" s="9"/>
      <c r="L11" s="9"/>
      <c r="M11" s="11"/>
    </row>
    <row r="12" spans="1:13" ht="19.5" customHeight="1">
      <c r="A12" s="12"/>
      <c r="B12" s="105" t="s">
        <v>19</v>
      </c>
      <c r="C12" s="106"/>
      <c r="D12" s="106"/>
      <c r="E12" s="106"/>
      <c r="F12" s="106"/>
      <c r="G12" s="1">
        <f>SQRT($G$7^2+$G$14*$G$15)</f>
        <v>231.2015651332171</v>
      </c>
      <c r="H12" s="9"/>
      <c r="I12" s="9"/>
      <c r="J12" s="9"/>
      <c r="K12" s="9"/>
      <c r="L12" s="9"/>
      <c r="M12" s="11"/>
    </row>
    <row r="13" spans="1:13" ht="19.5" customHeight="1">
      <c r="A13" s="12"/>
      <c r="B13" s="107" t="s">
        <v>20</v>
      </c>
      <c r="C13" s="108"/>
      <c r="D13" s="108"/>
      <c r="E13" s="108"/>
      <c r="F13" s="108"/>
      <c r="G13" s="14">
        <f>DEGREES(ASIN(($G$14+$G$15)/(2*$G$12)))</f>
        <v>23.83913215103764</v>
      </c>
      <c r="H13" s="9"/>
      <c r="I13" s="9"/>
      <c r="J13" s="9"/>
      <c r="K13" s="9"/>
      <c r="L13" s="9"/>
      <c r="M13" s="11"/>
    </row>
    <row r="14" spans="1:13" ht="19.5" customHeight="1">
      <c r="A14" s="13"/>
      <c r="B14" s="67" t="s">
        <v>1</v>
      </c>
      <c r="C14" s="68"/>
      <c r="D14" s="68"/>
      <c r="E14" s="68"/>
      <c r="F14" s="68"/>
      <c r="G14" s="1">
        <f>2/((1+SQRT(0.5))/$G$5+(1-SQRT(0.5))/$G$6)</f>
        <v>65.99804637417564</v>
      </c>
      <c r="H14" s="9"/>
      <c r="I14" s="9"/>
      <c r="J14" s="9"/>
      <c r="K14" s="9"/>
      <c r="L14" s="9"/>
      <c r="M14" s="11"/>
    </row>
    <row r="15" spans="1:13" ht="19.5" customHeight="1" thickBot="1">
      <c r="A15" s="13"/>
      <c r="B15" s="95" t="s">
        <v>28</v>
      </c>
      <c r="C15" s="96"/>
      <c r="D15" s="96"/>
      <c r="E15" s="96"/>
      <c r="F15" s="96"/>
      <c r="G15" s="2">
        <f>2/((1-SQRT(0.5))/$G$5+(1+SQRT(0.5))/$G$6)</f>
        <v>120.89147570845617</v>
      </c>
      <c r="H15" s="9"/>
      <c r="I15" s="9"/>
      <c r="J15" s="9"/>
      <c r="K15" s="9"/>
      <c r="L15" s="9"/>
      <c r="M15" s="11"/>
    </row>
    <row r="16" spans="1:13" ht="19.5" customHeight="1" thickBot="1">
      <c r="A16" s="13"/>
      <c r="H16" s="9"/>
      <c r="I16" s="9"/>
      <c r="J16" s="9"/>
      <c r="K16" s="9"/>
      <c r="L16" s="9"/>
      <c r="M16" s="11"/>
    </row>
    <row r="17" spans="2:9" ht="19.5" customHeight="1">
      <c r="B17" s="109" t="s">
        <v>22</v>
      </c>
      <c r="C17" s="110"/>
      <c r="D17" s="110"/>
      <c r="E17" s="110"/>
      <c r="F17" s="110"/>
      <c r="G17" s="110"/>
      <c r="H17" s="110"/>
      <c r="I17" s="111"/>
    </row>
    <row r="18" spans="2:9" ht="19.5" customHeight="1">
      <c r="B18" s="112"/>
      <c r="C18" s="113"/>
      <c r="D18" s="113"/>
      <c r="E18" s="113"/>
      <c r="F18" s="113"/>
      <c r="G18" s="113"/>
      <c r="H18" s="113"/>
      <c r="I18" s="114"/>
    </row>
    <row r="19" spans="2:9" ht="19.5" customHeight="1">
      <c r="B19" s="115"/>
      <c r="C19" s="116"/>
      <c r="D19" s="116"/>
      <c r="E19" s="116"/>
      <c r="F19" s="116"/>
      <c r="G19" s="116"/>
      <c r="H19" s="116"/>
      <c r="I19" s="117"/>
    </row>
    <row r="20" spans="2:14" ht="19.5" customHeight="1">
      <c r="B20" s="58"/>
      <c r="C20" s="59"/>
      <c r="D20" s="59"/>
      <c r="E20" s="59"/>
      <c r="F20" s="60"/>
      <c r="G20" s="4" t="s">
        <v>6</v>
      </c>
      <c r="H20" s="5" t="s">
        <v>4</v>
      </c>
      <c r="I20" s="8" t="s">
        <v>5</v>
      </c>
      <c r="N20" s="3"/>
    </row>
    <row r="21" spans="2:9" ht="19.5" customHeight="1">
      <c r="B21" s="67" t="s">
        <v>7</v>
      </c>
      <c r="C21" s="68"/>
      <c r="D21" s="68"/>
      <c r="E21" s="68"/>
      <c r="F21" s="68"/>
      <c r="G21" s="6">
        <f>2/((1+SQRT(2))/$G$14+(1-SQRT(2))/$G$15)</f>
        <v>60.32500000000001</v>
      </c>
      <c r="H21" s="6">
        <f>$G$13-(180/PI())*ASIN((1/(2*$G$12))*(($G$14*$G$15)/$G$21+$G$21))</f>
        <v>-0.7739151896670613</v>
      </c>
      <c r="I21" s="1">
        <f>ABS(50*$H$21/$G$21)</f>
        <v>0.6414547780083392</v>
      </c>
    </row>
    <row r="22" spans="2:9" ht="19.5" customHeight="1">
      <c r="B22" s="67" t="s">
        <v>21</v>
      </c>
      <c r="C22" s="68"/>
      <c r="D22" s="68"/>
      <c r="E22" s="68"/>
      <c r="F22" s="68"/>
      <c r="G22" s="6">
        <f>2/((1-SQRT(2))/$G$14+(1+SQRT(2))/$G$15)</f>
        <v>146.05000000000007</v>
      </c>
      <c r="H22" s="6">
        <f>$G$13-(180/PI())*ASIN((1/(2*$G$12))*(($G$14*$G$15)/$G$22+$G$22))</f>
        <v>-1.882036473084714</v>
      </c>
      <c r="I22" s="1">
        <f>ABS(50*$H$22/$G$22)</f>
        <v>0.6443123838016819</v>
      </c>
    </row>
    <row r="23" spans="2:9" ht="19.5" customHeight="1" thickBot="1">
      <c r="B23" s="95" t="s">
        <v>12</v>
      </c>
      <c r="C23" s="96"/>
      <c r="D23" s="96"/>
      <c r="E23" s="96"/>
      <c r="F23" s="96"/>
      <c r="G23" s="7">
        <f>(2*$G$14*$G$15)/($G$14+$G$15)</f>
        <v>85.38307692307694</v>
      </c>
      <c r="H23" s="7">
        <f>$G$13-(180/PI())*ASIN((1/(2*$G$12))*(($G$14*$G$15)/$G$23+$G$23))</f>
        <v>1.0875898290515877</v>
      </c>
      <c r="I23" s="2">
        <f>ABS(50*$H$23/$G$23)</f>
        <v>0.6368884023888105</v>
      </c>
    </row>
    <row r="24" ht="19.5" customHeight="1" thickBot="1"/>
    <row r="25" spans="2:7" ht="19.5" customHeight="1">
      <c r="B25" s="86" t="s">
        <v>16</v>
      </c>
      <c r="C25" s="87"/>
      <c r="D25" s="87"/>
      <c r="E25" s="87"/>
      <c r="F25" s="87"/>
      <c r="G25" s="88"/>
    </row>
    <row r="26" spans="2:7" ht="19.5" customHeight="1">
      <c r="B26" s="89"/>
      <c r="C26" s="90"/>
      <c r="D26" s="90"/>
      <c r="E26" s="90"/>
      <c r="F26" s="90"/>
      <c r="G26" s="91"/>
    </row>
    <row r="27" spans="2:7" ht="19.5" customHeight="1">
      <c r="B27" s="92"/>
      <c r="C27" s="93"/>
      <c r="D27" s="93"/>
      <c r="E27" s="93"/>
      <c r="F27" s="93"/>
      <c r="G27" s="94"/>
    </row>
    <row r="28" spans="2:7" ht="19.5" customHeight="1">
      <c r="B28" s="64"/>
      <c r="C28" s="65"/>
      <c r="D28" s="66"/>
      <c r="E28" s="15" t="s">
        <v>6</v>
      </c>
      <c r="F28" s="16" t="s">
        <v>4</v>
      </c>
      <c r="G28" s="17" t="s">
        <v>5</v>
      </c>
    </row>
    <row r="29" spans="2:7" ht="19.5" customHeight="1">
      <c r="B29" s="69" t="s">
        <v>15</v>
      </c>
      <c r="C29" s="70"/>
      <c r="D29" s="71"/>
      <c r="E29" s="24">
        <v>135</v>
      </c>
      <c r="F29" s="18">
        <f>$G$13-(180/PI())*ASIN((1/(2*$G$12))*(($G$14*$G$15)/$E$29+$E$29))</f>
        <v>-0.9806333226564128</v>
      </c>
      <c r="G29" s="19">
        <f>ABS(50*$F$29/$E$29)</f>
        <v>0.3631975269097825</v>
      </c>
    </row>
    <row r="30" spans="2:7" ht="19.5" customHeight="1" thickBot="1">
      <c r="B30" s="118" t="s">
        <v>15</v>
      </c>
      <c r="C30" s="119"/>
      <c r="D30" s="120"/>
      <c r="E30" s="25">
        <v>64</v>
      </c>
      <c r="F30" s="20">
        <f>$G$13-(180/PI())*ASIN((1/(2*$G$12))*(($G$14*$G$15)/$E$30+$E$30))</f>
        <v>-0.24082879992061024</v>
      </c>
      <c r="G30" s="21">
        <f>ABS(50*$F$30/$E$30)</f>
        <v>0.18814749993797675</v>
      </c>
    </row>
  </sheetData>
  <sheetProtection sheet="1" objects="1" scenarios="1"/>
  <mergeCells count="18">
    <mergeCell ref="B30:D30"/>
    <mergeCell ref="B22:F22"/>
    <mergeCell ref="B23:F23"/>
    <mergeCell ref="B29:D29"/>
    <mergeCell ref="B28:D28"/>
    <mergeCell ref="B15:F15"/>
    <mergeCell ref="B7:F7"/>
    <mergeCell ref="B25:G27"/>
    <mergeCell ref="B21:F21"/>
    <mergeCell ref="B17:I19"/>
    <mergeCell ref="B20:F20"/>
    <mergeCell ref="B2:G4"/>
    <mergeCell ref="B9:G11"/>
    <mergeCell ref="B5:F5"/>
    <mergeCell ref="B14:F14"/>
    <mergeCell ref="B12:F12"/>
    <mergeCell ref="B13:F13"/>
    <mergeCell ref="B6:F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N30"/>
  <sheetViews>
    <sheetView zoomScale="75" zoomScaleNormal="75" workbookViewId="0" topLeftCell="A1">
      <selection activeCell="B25" sqref="B25:G27"/>
    </sheetView>
  </sheetViews>
  <sheetFormatPr defaultColWidth="9.00390625" defaultRowHeight="19.5" customHeight="1"/>
  <cols>
    <col min="1" max="16384" width="9.625" style="0" customWidth="1"/>
  </cols>
  <sheetData>
    <row r="1" ht="19.5" customHeight="1" thickBot="1"/>
    <row r="2" spans="2:7" ht="19.5" customHeight="1">
      <c r="B2" s="72" t="s">
        <v>18</v>
      </c>
      <c r="C2" s="73"/>
      <c r="D2" s="73"/>
      <c r="E2" s="73"/>
      <c r="F2" s="73"/>
      <c r="G2" s="74"/>
    </row>
    <row r="3" spans="2:7" ht="19.5" customHeight="1">
      <c r="B3" s="75"/>
      <c r="C3" s="76"/>
      <c r="D3" s="76"/>
      <c r="E3" s="76"/>
      <c r="F3" s="76"/>
      <c r="G3" s="77"/>
    </row>
    <row r="4" spans="2:7" ht="19.5" customHeight="1">
      <c r="B4" s="75"/>
      <c r="C4" s="76"/>
      <c r="D4" s="76"/>
      <c r="E4" s="76"/>
      <c r="F4" s="76"/>
      <c r="G4" s="77"/>
    </row>
    <row r="5" spans="2:7" ht="19.5" customHeight="1">
      <c r="B5" s="84" t="s">
        <v>7</v>
      </c>
      <c r="C5" s="85"/>
      <c r="D5" s="85"/>
      <c r="E5" s="85"/>
      <c r="F5" s="85"/>
      <c r="G5" s="22">
        <v>60.325</v>
      </c>
    </row>
    <row r="6" spans="2:7" ht="19.5" customHeight="1">
      <c r="B6" s="84" t="s">
        <v>21</v>
      </c>
      <c r="C6" s="85"/>
      <c r="D6" s="85"/>
      <c r="E6" s="85"/>
      <c r="F6" s="85"/>
      <c r="G6" s="22">
        <v>146.05</v>
      </c>
    </row>
    <row r="7" spans="2:7" ht="19.5" customHeight="1" thickBot="1">
      <c r="B7" s="97" t="s">
        <v>0</v>
      </c>
      <c r="C7" s="98"/>
      <c r="D7" s="98"/>
      <c r="E7" s="98"/>
      <c r="F7" s="98"/>
      <c r="G7" s="23">
        <v>231.2</v>
      </c>
    </row>
    <row r="8" spans="2:13" ht="19.5" customHeight="1" thickBot="1">
      <c r="B8" s="9"/>
      <c r="C8" s="9"/>
      <c r="D8" s="9"/>
      <c r="E8" s="9"/>
      <c r="F8" s="9"/>
      <c r="G8" s="10"/>
      <c r="H8" s="9"/>
      <c r="I8" s="9"/>
      <c r="J8" s="9"/>
      <c r="K8" s="9"/>
      <c r="L8" s="9"/>
      <c r="M8" s="11"/>
    </row>
    <row r="9" spans="1:13" ht="19.5" customHeight="1">
      <c r="A9" s="12"/>
      <c r="B9" s="99" t="s">
        <v>32</v>
      </c>
      <c r="C9" s="100"/>
      <c r="D9" s="100"/>
      <c r="E9" s="100"/>
      <c r="F9" s="100"/>
      <c r="G9" s="101"/>
      <c r="H9" s="9"/>
      <c r="I9" s="9"/>
      <c r="J9" s="9"/>
      <c r="K9" s="9"/>
      <c r="L9" s="9"/>
      <c r="M9" s="11"/>
    </row>
    <row r="10" spans="1:13" ht="19.5" customHeight="1">
      <c r="A10" s="12"/>
      <c r="B10" s="102"/>
      <c r="C10" s="103"/>
      <c r="D10" s="103"/>
      <c r="E10" s="103"/>
      <c r="F10" s="103"/>
      <c r="G10" s="104"/>
      <c r="H10" s="9"/>
      <c r="I10" s="9"/>
      <c r="J10" s="9"/>
      <c r="K10" s="9"/>
      <c r="L10" s="9"/>
      <c r="M10" s="11"/>
    </row>
    <row r="11" spans="1:13" ht="19.5" customHeight="1">
      <c r="A11" s="12"/>
      <c r="B11" s="102"/>
      <c r="C11" s="103"/>
      <c r="D11" s="103"/>
      <c r="E11" s="103"/>
      <c r="F11" s="103"/>
      <c r="G11" s="104"/>
      <c r="H11" s="9"/>
      <c r="I11" s="9"/>
      <c r="J11" s="9"/>
      <c r="K11" s="9"/>
      <c r="L11" s="9"/>
      <c r="M11" s="11"/>
    </row>
    <row r="12" spans="1:13" ht="19.5" customHeight="1">
      <c r="A12" s="12"/>
      <c r="B12" s="105" t="s">
        <v>14</v>
      </c>
      <c r="C12" s="106"/>
      <c r="D12" s="106"/>
      <c r="E12" s="106"/>
      <c r="F12" s="106"/>
      <c r="G12" s="1">
        <f>SQRT($G$7^2-$G$14*$G$15)</f>
        <v>213.24830311153892</v>
      </c>
      <c r="H12" s="9"/>
      <c r="I12" s="9"/>
      <c r="J12" s="9"/>
      <c r="K12" s="9"/>
      <c r="L12" s="9"/>
      <c r="M12" s="11"/>
    </row>
    <row r="13" spans="1:13" ht="19.5" customHeight="1">
      <c r="A13" s="12"/>
      <c r="B13" s="107" t="s">
        <v>20</v>
      </c>
      <c r="C13" s="108"/>
      <c r="D13" s="108"/>
      <c r="E13" s="108"/>
      <c r="F13" s="108"/>
      <c r="G13" s="14">
        <f>DEGREES(ASIN(($G$14+$G$15)/(2*$G$7)))</f>
        <v>23.83930353870993</v>
      </c>
      <c r="H13" s="9"/>
      <c r="I13" s="9"/>
      <c r="J13" s="9"/>
      <c r="K13" s="9"/>
      <c r="L13" s="9"/>
      <c r="M13" s="11"/>
    </row>
    <row r="14" spans="1:13" ht="19.5" customHeight="1">
      <c r="A14" s="13"/>
      <c r="B14" s="67" t="s">
        <v>1</v>
      </c>
      <c r="C14" s="68"/>
      <c r="D14" s="68"/>
      <c r="E14" s="68"/>
      <c r="F14" s="68"/>
      <c r="G14" s="1">
        <f>2/((1+SQRT(0.5))/$G$5+(1-SQRT(0.5))/$G$6)</f>
        <v>65.99804637417564</v>
      </c>
      <c r="H14" s="9"/>
      <c r="I14" s="9"/>
      <c r="J14" s="9"/>
      <c r="K14" s="9"/>
      <c r="L14" s="9"/>
      <c r="M14" s="11"/>
    </row>
    <row r="15" spans="1:13" ht="19.5" customHeight="1" thickBot="1">
      <c r="A15" s="13"/>
      <c r="B15" s="95" t="s">
        <v>28</v>
      </c>
      <c r="C15" s="96"/>
      <c r="D15" s="96"/>
      <c r="E15" s="96"/>
      <c r="F15" s="96"/>
      <c r="G15" s="2">
        <f>2/((1-SQRT(0.5))/$G$5+(1+SQRT(0.5))/$G$6)</f>
        <v>120.89147570845617</v>
      </c>
      <c r="H15" s="9"/>
      <c r="I15" s="9"/>
      <c r="J15" s="9"/>
      <c r="K15" s="9"/>
      <c r="L15" s="9"/>
      <c r="M15" s="11"/>
    </row>
    <row r="16" spans="1:13" ht="19.5" customHeight="1" thickBot="1">
      <c r="A16" s="13"/>
      <c r="H16" s="9"/>
      <c r="I16" s="9"/>
      <c r="J16" s="9"/>
      <c r="K16" s="9"/>
      <c r="L16" s="9"/>
      <c r="M16" s="11"/>
    </row>
    <row r="17" spans="2:9" ht="19.5" customHeight="1">
      <c r="B17" s="109" t="s">
        <v>22</v>
      </c>
      <c r="C17" s="110"/>
      <c r="D17" s="110"/>
      <c r="E17" s="110"/>
      <c r="F17" s="110"/>
      <c r="G17" s="110"/>
      <c r="H17" s="110"/>
      <c r="I17" s="111"/>
    </row>
    <row r="18" spans="2:9" ht="19.5" customHeight="1">
      <c r="B18" s="112"/>
      <c r="C18" s="113"/>
      <c r="D18" s="113"/>
      <c r="E18" s="113"/>
      <c r="F18" s="113"/>
      <c r="G18" s="113"/>
      <c r="H18" s="113"/>
      <c r="I18" s="114"/>
    </row>
    <row r="19" spans="2:9" ht="19.5" customHeight="1">
      <c r="B19" s="115"/>
      <c r="C19" s="116"/>
      <c r="D19" s="116"/>
      <c r="E19" s="116"/>
      <c r="F19" s="116"/>
      <c r="G19" s="116"/>
      <c r="H19" s="116"/>
      <c r="I19" s="117"/>
    </row>
    <row r="20" spans="2:14" ht="19.5" customHeight="1">
      <c r="B20" s="125"/>
      <c r="C20" s="126"/>
      <c r="D20" s="126"/>
      <c r="E20" s="126"/>
      <c r="F20" s="127"/>
      <c r="G20" s="4" t="s">
        <v>6</v>
      </c>
      <c r="H20" s="5" t="s">
        <v>4</v>
      </c>
      <c r="I20" s="8" t="s">
        <v>5</v>
      </c>
      <c r="N20" s="3"/>
    </row>
    <row r="21" spans="2:9" ht="19.5" customHeight="1">
      <c r="B21" s="121" t="s">
        <v>7</v>
      </c>
      <c r="C21" s="122"/>
      <c r="D21" s="122"/>
      <c r="E21" s="122"/>
      <c r="F21" s="122"/>
      <c r="G21" s="6">
        <f>2/((1+SQRT(2))/$G$14+(1-SQRT(2))/$G$15)</f>
        <v>60.32500000000001</v>
      </c>
      <c r="H21" s="6">
        <f>$G$13-(180/PI())*ASIN((1/(2*$G$7))*(($G$14*$G$15)/$G$21+$G$21))</f>
        <v>-0.7739214896902453</v>
      </c>
      <c r="I21" s="1">
        <f>ABS(50*$H$21/$G$21)</f>
        <v>0.6414599997432616</v>
      </c>
    </row>
    <row r="22" spans="2:9" ht="19.5" customHeight="1">
      <c r="B22" s="121" t="s">
        <v>8</v>
      </c>
      <c r="C22" s="122"/>
      <c r="D22" s="122"/>
      <c r="E22" s="122"/>
      <c r="F22" s="122"/>
      <c r="G22" s="6">
        <f>2/((1-SQRT(2))/$G$14+(1+SQRT(2))/$G$15)</f>
        <v>146.05000000000007</v>
      </c>
      <c r="H22" s="6">
        <f>$G$13-(180/PI())*ASIN((1/(2*$G$7))*(($G$14*$G$15)/$G$22+$G$22))</f>
        <v>-1.882051931276525</v>
      </c>
      <c r="I22" s="1">
        <f>ABS(50*$H$22/$G$22)</f>
        <v>0.6443176758906278</v>
      </c>
    </row>
    <row r="23" spans="2:9" ht="19.5" customHeight="1" thickBot="1">
      <c r="B23" s="123" t="s">
        <v>12</v>
      </c>
      <c r="C23" s="124"/>
      <c r="D23" s="124"/>
      <c r="E23" s="124"/>
      <c r="F23" s="124"/>
      <c r="G23" s="7">
        <f>(2*$G$14*$G$15)/($G$14+$G$15)</f>
        <v>85.38307692307694</v>
      </c>
      <c r="H23" s="7">
        <f>$G$13-(180/PI())*ASIN((1/(2*$G$7))*(($G$14*$G$15)/$G$23+$G$23))</f>
        <v>1.0875985569900273</v>
      </c>
      <c r="I23" s="2">
        <f>ABS(50*$H$23/$G$23)</f>
        <v>0.6368935134358436</v>
      </c>
    </row>
    <row r="24" ht="19.5" customHeight="1" thickBot="1"/>
    <row r="25" spans="2:7" ht="19.5" customHeight="1">
      <c r="B25" s="86" t="s">
        <v>16</v>
      </c>
      <c r="C25" s="87"/>
      <c r="D25" s="87"/>
      <c r="E25" s="87"/>
      <c r="F25" s="87"/>
      <c r="G25" s="88"/>
    </row>
    <row r="26" spans="2:7" ht="19.5" customHeight="1">
      <c r="B26" s="89"/>
      <c r="C26" s="90"/>
      <c r="D26" s="90"/>
      <c r="E26" s="90"/>
      <c r="F26" s="90"/>
      <c r="G26" s="91"/>
    </row>
    <row r="27" spans="2:7" ht="19.5" customHeight="1">
      <c r="B27" s="92"/>
      <c r="C27" s="93"/>
      <c r="D27" s="93"/>
      <c r="E27" s="93"/>
      <c r="F27" s="93"/>
      <c r="G27" s="94"/>
    </row>
    <row r="28" spans="2:7" ht="19.5" customHeight="1">
      <c r="B28" s="64"/>
      <c r="C28" s="65"/>
      <c r="D28" s="66"/>
      <c r="E28" s="15" t="s">
        <v>6</v>
      </c>
      <c r="F28" s="16" t="s">
        <v>4</v>
      </c>
      <c r="G28" s="17" t="s">
        <v>5</v>
      </c>
    </row>
    <row r="29" spans="2:7" ht="19.5" customHeight="1">
      <c r="B29" s="69" t="s">
        <v>15</v>
      </c>
      <c r="C29" s="70"/>
      <c r="D29" s="71"/>
      <c r="E29" s="24">
        <v>62</v>
      </c>
      <c r="F29" s="18">
        <f>$G$13-(180/PI())*ASIN((1/(2*$G$7))*(($G$14*$G$15)/$E$29+$E$29))</f>
        <v>-0.5154813214199443</v>
      </c>
      <c r="G29" s="19">
        <f>ABS(50*$F$29/$E$29)</f>
        <v>0.41571074308060024</v>
      </c>
    </row>
    <row r="30" spans="2:7" ht="19.5" customHeight="1" thickBot="1">
      <c r="B30" s="118" t="s">
        <v>15</v>
      </c>
      <c r="C30" s="119"/>
      <c r="D30" s="120"/>
      <c r="E30" s="25">
        <v>64</v>
      </c>
      <c r="F30" s="20">
        <f>$G$13-(180/PI())*ASIN((1/(2*$G$7))*(($G$14*$G$15)/$E$30+$E$30))</f>
        <v>-0.2408307521942099</v>
      </c>
      <c r="G30" s="21">
        <f>ABS(50*$F$30/$E$30)</f>
        <v>0.1881490251517265</v>
      </c>
    </row>
  </sheetData>
  <sheetProtection sheet="1" objects="1" scenarios="1"/>
  <mergeCells count="18">
    <mergeCell ref="B20:F20"/>
    <mergeCell ref="B2:G4"/>
    <mergeCell ref="B5:F5"/>
    <mergeCell ref="B14:F14"/>
    <mergeCell ref="B7:F7"/>
    <mergeCell ref="B12:F12"/>
    <mergeCell ref="B6:F6"/>
    <mergeCell ref="B13:F13"/>
    <mergeCell ref="B30:D30"/>
    <mergeCell ref="B22:F22"/>
    <mergeCell ref="B23:F23"/>
    <mergeCell ref="B9:G11"/>
    <mergeCell ref="B15:F15"/>
    <mergeCell ref="B25:G27"/>
    <mergeCell ref="B29:D29"/>
    <mergeCell ref="B28:D28"/>
    <mergeCell ref="B21:F21"/>
    <mergeCell ref="B17:I1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N30"/>
  <sheetViews>
    <sheetView zoomScale="75" zoomScaleNormal="75" workbookViewId="0" topLeftCell="A1">
      <selection activeCell="L10" sqref="L10"/>
    </sheetView>
  </sheetViews>
  <sheetFormatPr defaultColWidth="9.00390625" defaultRowHeight="19.5" customHeight="1"/>
  <cols>
    <col min="1" max="16384" width="9.625" style="0" customWidth="1"/>
  </cols>
  <sheetData>
    <row r="1" ht="19.5" customHeight="1" thickBot="1"/>
    <row r="2" spans="2:7" ht="19.5" customHeight="1">
      <c r="B2" s="72" t="s">
        <v>24</v>
      </c>
      <c r="C2" s="73"/>
      <c r="D2" s="73"/>
      <c r="E2" s="73"/>
      <c r="F2" s="73"/>
      <c r="G2" s="74"/>
    </row>
    <row r="3" spans="2:7" ht="19.5" customHeight="1">
      <c r="B3" s="75"/>
      <c r="C3" s="76"/>
      <c r="D3" s="76"/>
      <c r="E3" s="76"/>
      <c r="F3" s="76"/>
      <c r="G3" s="77"/>
    </row>
    <row r="4" spans="2:7" ht="19.5" customHeight="1">
      <c r="B4" s="75"/>
      <c r="C4" s="76"/>
      <c r="D4" s="76"/>
      <c r="E4" s="76"/>
      <c r="F4" s="76"/>
      <c r="G4" s="77"/>
    </row>
    <row r="5" spans="2:7" ht="19.5" customHeight="1">
      <c r="B5" s="84" t="s">
        <v>30</v>
      </c>
      <c r="C5" s="85"/>
      <c r="D5" s="85"/>
      <c r="E5" s="85"/>
      <c r="F5" s="85"/>
      <c r="G5" s="29">
        <v>66</v>
      </c>
    </row>
    <row r="6" spans="2:7" ht="19.5" customHeight="1">
      <c r="B6" s="84" t="s">
        <v>31</v>
      </c>
      <c r="C6" s="85"/>
      <c r="D6" s="85"/>
      <c r="E6" s="85"/>
      <c r="F6" s="85"/>
      <c r="G6" s="29">
        <v>120.9</v>
      </c>
    </row>
    <row r="7" spans="2:7" ht="19.5" customHeight="1" thickBot="1">
      <c r="B7" s="97" t="s">
        <v>14</v>
      </c>
      <c r="C7" s="98"/>
      <c r="D7" s="98"/>
      <c r="E7" s="98"/>
      <c r="F7" s="98"/>
      <c r="G7" s="28">
        <v>213.25</v>
      </c>
    </row>
    <row r="8" spans="2:13" ht="19.5" customHeight="1" thickBot="1">
      <c r="B8" s="9"/>
      <c r="C8" s="9"/>
      <c r="D8" s="9"/>
      <c r="E8" s="9"/>
      <c r="F8" s="9"/>
      <c r="G8" s="10"/>
      <c r="H8" s="9"/>
      <c r="I8" s="9"/>
      <c r="J8" s="9"/>
      <c r="K8" s="9"/>
      <c r="L8" s="9"/>
      <c r="M8" s="11"/>
    </row>
    <row r="9" spans="1:13" ht="19.5" customHeight="1">
      <c r="A9" s="12"/>
      <c r="B9" s="99" t="s">
        <v>29</v>
      </c>
      <c r="C9" s="100"/>
      <c r="D9" s="100"/>
      <c r="E9" s="100"/>
      <c r="F9" s="100"/>
      <c r="G9" s="101"/>
      <c r="H9" s="9"/>
      <c r="I9" s="9"/>
      <c r="J9" s="9"/>
      <c r="K9" s="9"/>
      <c r="L9" s="9"/>
      <c r="M9" s="11"/>
    </row>
    <row r="10" spans="1:13" ht="19.5" customHeight="1">
      <c r="A10" s="12"/>
      <c r="B10" s="102"/>
      <c r="C10" s="103"/>
      <c r="D10" s="103"/>
      <c r="E10" s="103"/>
      <c r="F10" s="103"/>
      <c r="G10" s="104"/>
      <c r="H10" s="9"/>
      <c r="I10" s="9"/>
      <c r="J10" s="9"/>
      <c r="K10" s="9"/>
      <c r="L10" s="9"/>
      <c r="M10" s="11"/>
    </row>
    <row r="11" spans="1:13" ht="19.5" customHeight="1">
      <c r="A11" s="12"/>
      <c r="B11" s="102"/>
      <c r="C11" s="103"/>
      <c r="D11" s="103"/>
      <c r="E11" s="103"/>
      <c r="F11" s="103"/>
      <c r="G11" s="104"/>
      <c r="H11" s="9"/>
      <c r="I11" s="9"/>
      <c r="J11" s="9"/>
      <c r="K11" s="9"/>
      <c r="L11" s="9"/>
      <c r="M11" s="11"/>
    </row>
    <row r="12" spans="1:13" ht="19.5" customHeight="1">
      <c r="A12" s="12"/>
      <c r="B12" s="105" t="s">
        <v>19</v>
      </c>
      <c r="C12" s="106"/>
      <c r="D12" s="106"/>
      <c r="E12" s="106"/>
      <c r="F12" s="106"/>
      <c r="G12" s="30">
        <f>SQRT($G$7^2+$G$5*$G$6)</f>
        <v>231.20329258036097</v>
      </c>
      <c r="H12" s="9"/>
      <c r="I12" s="9"/>
      <c r="J12" s="9"/>
      <c r="K12" s="9"/>
      <c r="L12" s="9"/>
      <c r="M12" s="11"/>
    </row>
    <row r="13" spans="1:13" ht="19.5" customHeight="1">
      <c r="A13" s="12"/>
      <c r="B13" s="107" t="s">
        <v>20</v>
      </c>
      <c r="C13" s="108"/>
      <c r="D13" s="108"/>
      <c r="E13" s="108"/>
      <c r="F13" s="108"/>
      <c r="G13" s="31">
        <f>DEGREES(ASIN(($G$5+$G$6)/(2*$G$12)))</f>
        <v>23.840362390825234</v>
      </c>
      <c r="H13" s="9"/>
      <c r="I13" s="9"/>
      <c r="J13" s="9"/>
      <c r="K13" s="9"/>
      <c r="L13" s="9"/>
      <c r="M13" s="11"/>
    </row>
    <row r="14" spans="1:13" ht="19.5" customHeight="1">
      <c r="A14" s="13"/>
      <c r="B14" s="67" t="s">
        <v>26</v>
      </c>
      <c r="C14" s="68"/>
      <c r="D14" s="68"/>
      <c r="E14" s="68"/>
      <c r="F14" s="68"/>
      <c r="G14" s="32">
        <f>2/((1+SQRT(2))/$G$5+(1-SQRT(2))/$G$6)</f>
        <v>60.32653065532461</v>
      </c>
      <c r="I14" s="9"/>
      <c r="J14" s="9"/>
      <c r="K14" s="9"/>
      <c r="L14" s="9"/>
      <c r="M14" s="11"/>
    </row>
    <row r="15" spans="1:13" ht="19.5" customHeight="1" thickBot="1">
      <c r="A15" s="13"/>
      <c r="B15" s="95" t="s">
        <v>27</v>
      </c>
      <c r="C15" s="96"/>
      <c r="D15" s="96"/>
      <c r="E15" s="96"/>
      <c r="F15" s="96"/>
      <c r="G15" s="33">
        <f>2/((1-SQRT(2))/$G$5+(1+SQRT(2))/$G$6)</f>
        <v>146.06303686898642</v>
      </c>
      <c r="I15" s="9"/>
      <c r="J15" s="9"/>
      <c r="K15" s="9"/>
      <c r="L15" s="9"/>
      <c r="M15" s="11"/>
    </row>
    <row r="16" spans="1:13" ht="19.5" customHeight="1" thickBot="1">
      <c r="A16" s="13"/>
      <c r="H16" s="9"/>
      <c r="I16" s="9"/>
      <c r="J16" s="9"/>
      <c r="K16" s="9"/>
      <c r="L16" s="9"/>
      <c r="M16" s="11"/>
    </row>
    <row r="17" spans="2:9" ht="19.5" customHeight="1">
      <c r="B17" s="109" t="s">
        <v>22</v>
      </c>
      <c r="C17" s="110"/>
      <c r="D17" s="110"/>
      <c r="E17" s="110"/>
      <c r="F17" s="110"/>
      <c r="G17" s="110"/>
      <c r="H17" s="110"/>
      <c r="I17" s="111"/>
    </row>
    <row r="18" spans="2:9" ht="19.5" customHeight="1">
      <c r="B18" s="112"/>
      <c r="C18" s="113"/>
      <c r="D18" s="113"/>
      <c r="E18" s="113"/>
      <c r="F18" s="113"/>
      <c r="G18" s="113"/>
      <c r="H18" s="113"/>
      <c r="I18" s="114"/>
    </row>
    <row r="19" spans="2:9" ht="19.5" customHeight="1">
      <c r="B19" s="115"/>
      <c r="C19" s="116"/>
      <c r="D19" s="116"/>
      <c r="E19" s="116"/>
      <c r="F19" s="116"/>
      <c r="G19" s="116"/>
      <c r="H19" s="116"/>
      <c r="I19" s="117"/>
    </row>
    <row r="20" spans="2:14" ht="19.5" customHeight="1">
      <c r="B20" s="58"/>
      <c r="C20" s="59"/>
      <c r="D20" s="59"/>
      <c r="E20" s="59"/>
      <c r="F20" s="60"/>
      <c r="G20" s="4" t="s">
        <v>6</v>
      </c>
      <c r="H20" s="5" t="s">
        <v>4</v>
      </c>
      <c r="I20" s="8" t="s">
        <v>5</v>
      </c>
      <c r="N20" s="3"/>
    </row>
    <row r="21" spans="2:9" ht="19.5" customHeight="1">
      <c r="B21" s="67" t="s">
        <v>7</v>
      </c>
      <c r="C21" s="68"/>
      <c r="D21" s="68"/>
      <c r="E21" s="68"/>
      <c r="F21" s="68"/>
      <c r="G21" s="6">
        <f>2/((1+SQRT(2))/$G$5+(1-SQRT(2))/$G$6)</f>
        <v>60.32653065532461</v>
      </c>
      <c r="H21" s="6">
        <f>$G$13-(180/PI())*ASIN((1/(2*$G$12))*(($G$5*$G$6)/$G$21+$G$21))</f>
        <v>-0.7740447129903174</v>
      </c>
      <c r="I21" s="1">
        <f>ABS(50*$H$21/$G$21)</f>
        <v>0.6415458543545449</v>
      </c>
    </row>
    <row r="22" spans="2:9" ht="19.5" customHeight="1">
      <c r="B22" s="67" t="s">
        <v>21</v>
      </c>
      <c r="C22" s="68"/>
      <c r="D22" s="68"/>
      <c r="E22" s="68"/>
      <c r="F22" s="68"/>
      <c r="G22" s="6">
        <f>2/((1-SQRT(2))/$G$5+(1+SQRT(2))/$G$6)</f>
        <v>146.06303686898642</v>
      </c>
      <c r="H22" s="6">
        <f>$G$13-(180/PI())*ASIN((1/(2*$G$12))*(($G$5*$G$6)/$G$22+$G$22))</f>
        <v>-1.8824745843664275</v>
      </c>
      <c r="I22" s="1">
        <f>ABS(50*$H$22/$G$22)</f>
        <v>0.6444048490019221</v>
      </c>
    </row>
    <row r="23" spans="2:9" ht="19.5" customHeight="1" thickBot="1">
      <c r="B23" s="95" t="s">
        <v>12</v>
      </c>
      <c r="C23" s="96"/>
      <c r="D23" s="96"/>
      <c r="E23" s="96"/>
      <c r="F23" s="96"/>
      <c r="G23" s="7">
        <f>(2*$G$5*$G$6)/($G$5+$G$6)</f>
        <v>85.3868378812199</v>
      </c>
      <c r="H23" s="7">
        <f>$G$13-(180/PI())*ASIN((1/(2*$G$12))*(($G$5*$G$6)/$G$23+$G$23))</f>
        <v>1.0877903398706081</v>
      </c>
      <c r="I23" s="2">
        <f>ABS(50*$H$23/$G$23)</f>
        <v>0.6369777631207129</v>
      </c>
    </row>
    <row r="24" ht="19.5" customHeight="1" thickBot="1"/>
    <row r="25" spans="2:7" ht="19.5" customHeight="1">
      <c r="B25" s="86" t="s">
        <v>16</v>
      </c>
      <c r="C25" s="87"/>
      <c r="D25" s="87"/>
      <c r="E25" s="87"/>
      <c r="F25" s="87"/>
      <c r="G25" s="88"/>
    </row>
    <row r="26" spans="2:7" ht="19.5" customHeight="1">
      <c r="B26" s="89"/>
      <c r="C26" s="90"/>
      <c r="D26" s="90"/>
      <c r="E26" s="90"/>
      <c r="F26" s="90"/>
      <c r="G26" s="91"/>
    </row>
    <row r="27" spans="2:7" ht="19.5" customHeight="1">
      <c r="B27" s="92"/>
      <c r="C27" s="93"/>
      <c r="D27" s="93"/>
      <c r="E27" s="93"/>
      <c r="F27" s="93"/>
      <c r="G27" s="94"/>
    </row>
    <row r="28" spans="2:7" ht="19.5" customHeight="1">
      <c r="B28" s="128"/>
      <c r="C28" s="129"/>
      <c r="D28" s="130"/>
      <c r="E28" s="15" t="s">
        <v>6</v>
      </c>
      <c r="F28" s="16" t="s">
        <v>4</v>
      </c>
      <c r="G28" s="17" t="s">
        <v>5</v>
      </c>
    </row>
    <row r="29" spans="2:7" ht="19.5" customHeight="1">
      <c r="B29" s="69" t="s">
        <v>15</v>
      </c>
      <c r="C29" s="70"/>
      <c r="D29" s="71"/>
      <c r="E29" s="24">
        <v>146</v>
      </c>
      <c r="F29" s="18">
        <f>$G$13-(180/PI())*ASIN((1/(2*$G$12))*(($G$5*$G$6)/$E$29+$E$29))</f>
        <v>-1.877048877499746</v>
      </c>
      <c r="G29" s="19">
        <f>ABS(50*$F$29/$E$29)</f>
        <v>0.6428249580478582</v>
      </c>
    </row>
    <row r="30" spans="2:7" ht="19.5" customHeight="1" thickBot="1">
      <c r="B30" s="118" t="s">
        <v>15</v>
      </c>
      <c r="C30" s="119"/>
      <c r="D30" s="120"/>
      <c r="E30" s="25">
        <v>62</v>
      </c>
      <c r="F30" s="20">
        <f>$G$13-(180/PI())*ASIN((1/(2*$G$12))*(($G$5*$G$6)/$E$30+$E$30))</f>
        <v>-0.5158054316293139</v>
      </c>
      <c r="G30" s="21">
        <f>ABS(50*$F$30/$E$30)</f>
        <v>0.41597212228170477</v>
      </c>
    </row>
  </sheetData>
  <sheetProtection sheet="1" objects="1" scenarios="1"/>
  <mergeCells count="18">
    <mergeCell ref="B2:G4"/>
    <mergeCell ref="B9:G11"/>
    <mergeCell ref="B5:F5"/>
    <mergeCell ref="B14:F14"/>
    <mergeCell ref="B12:F12"/>
    <mergeCell ref="B13:F13"/>
    <mergeCell ref="B6:F6"/>
    <mergeCell ref="B15:F15"/>
    <mergeCell ref="B7:F7"/>
    <mergeCell ref="B25:G27"/>
    <mergeCell ref="B21:F21"/>
    <mergeCell ref="B17:I19"/>
    <mergeCell ref="B20:F20"/>
    <mergeCell ref="B30:D30"/>
    <mergeCell ref="B22:F22"/>
    <mergeCell ref="B23:F23"/>
    <mergeCell ref="B29:D29"/>
    <mergeCell ref="B28:D28"/>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N30"/>
  <sheetViews>
    <sheetView zoomScale="75" zoomScaleNormal="75" workbookViewId="0" topLeftCell="A2">
      <selection activeCell="K9" sqref="K9"/>
    </sheetView>
  </sheetViews>
  <sheetFormatPr defaultColWidth="9.00390625" defaultRowHeight="19.5" customHeight="1"/>
  <cols>
    <col min="1" max="16384" width="9.625" style="0" customWidth="1"/>
  </cols>
  <sheetData>
    <row r="1" ht="19.5" customHeight="1" thickBot="1"/>
    <row r="2" spans="2:7" ht="19.5" customHeight="1">
      <c r="B2" s="72" t="s">
        <v>25</v>
      </c>
      <c r="C2" s="73"/>
      <c r="D2" s="73"/>
      <c r="E2" s="73"/>
      <c r="F2" s="73"/>
      <c r="G2" s="74"/>
    </row>
    <row r="3" spans="2:7" ht="19.5" customHeight="1">
      <c r="B3" s="75"/>
      <c r="C3" s="76"/>
      <c r="D3" s="76"/>
      <c r="E3" s="76"/>
      <c r="F3" s="76"/>
      <c r="G3" s="77"/>
    </row>
    <row r="4" spans="2:7" ht="19.5" customHeight="1">
      <c r="B4" s="75"/>
      <c r="C4" s="76"/>
      <c r="D4" s="76"/>
      <c r="E4" s="76"/>
      <c r="F4" s="76"/>
      <c r="G4" s="77"/>
    </row>
    <row r="5" spans="2:7" ht="19.5" customHeight="1">
      <c r="B5" s="69" t="s">
        <v>30</v>
      </c>
      <c r="C5" s="70"/>
      <c r="D5" s="70"/>
      <c r="E5" s="70"/>
      <c r="F5" s="71"/>
      <c r="G5" s="29">
        <v>66</v>
      </c>
    </row>
    <row r="6" spans="2:7" ht="19.5" customHeight="1">
      <c r="B6" s="84" t="s">
        <v>31</v>
      </c>
      <c r="C6" s="85"/>
      <c r="D6" s="85"/>
      <c r="E6" s="85"/>
      <c r="F6" s="85"/>
      <c r="G6" s="29">
        <v>120.9</v>
      </c>
    </row>
    <row r="7" spans="2:7" ht="19.5" customHeight="1" thickBot="1">
      <c r="B7" s="97" t="s">
        <v>0</v>
      </c>
      <c r="C7" s="98"/>
      <c r="D7" s="98"/>
      <c r="E7" s="98"/>
      <c r="F7" s="98"/>
      <c r="G7" s="36">
        <v>231.2</v>
      </c>
    </row>
    <row r="8" spans="2:13" ht="19.5" customHeight="1" thickBot="1">
      <c r="B8" s="9"/>
      <c r="C8" s="9"/>
      <c r="D8" s="9"/>
      <c r="E8" s="9"/>
      <c r="F8" s="9"/>
      <c r="G8" s="10"/>
      <c r="H8" s="9"/>
      <c r="I8" s="9"/>
      <c r="J8" s="9"/>
      <c r="K8" s="9"/>
      <c r="L8" s="9"/>
      <c r="M8" s="11"/>
    </row>
    <row r="9" spans="1:13" ht="19.5" customHeight="1">
      <c r="A9" s="12"/>
      <c r="B9" s="99" t="s">
        <v>29</v>
      </c>
      <c r="C9" s="100"/>
      <c r="D9" s="100"/>
      <c r="E9" s="100"/>
      <c r="F9" s="100"/>
      <c r="G9" s="101"/>
      <c r="H9" s="9"/>
      <c r="I9" s="9"/>
      <c r="J9" s="9"/>
      <c r="K9" s="9"/>
      <c r="L9" s="9"/>
      <c r="M9" s="11"/>
    </row>
    <row r="10" spans="1:13" ht="19.5" customHeight="1">
      <c r="A10" s="12"/>
      <c r="B10" s="102"/>
      <c r="C10" s="103"/>
      <c r="D10" s="103"/>
      <c r="E10" s="103"/>
      <c r="F10" s="103"/>
      <c r="G10" s="104"/>
      <c r="H10" s="9"/>
      <c r="I10" s="9"/>
      <c r="J10" s="9"/>
      <c r="K10" s="9"/>
      <c r="L10" s="9"/>
      <c r="M10" s="11"/>
    </row>
    <row r="11" spans="1:13" ht="19.5" customHeight="1">
      <c r="A11" s="12"/>
      <c r="B11" s="102"/>
      <c r="C11" s="103"/>
      <c r="D11" s="103"/>
      <c r="E11" s="103"/>
      <c r="F11" s="103"/>
      <c r="G11" s="104"/>
      <c r="H11" s="9"/>
      <c r="I11" s="9"/>
      <c r="J11" s="9"/>
      <c r="K11" s="9"/>
      <c r="L11" s="9"/>
      <c r="M11" s="11"/>
    </row>
    <row r="12" spans="1:13" ht="19.5" customHeight="1">
      <c r="A12" s="12"/>
      <c r="B12" s="131" t="s">
        <v>14</v>
      </c>
      <c r="C12" s="132"/>
      <c r="D12" s="132"/>
      <c r="E12" s="132"/>
      <c r="F12" s="132"/>
      <c r="G12" s="30">
        <f>SQRT($G$7^2-$G$5*$G$6)</f>
        <v>213.24643021631098</v>
      </c>
      <c r="H12" s="9"/>
      <c r="I12" s="9"/>
      <c r="J12" s="9"/>
      <c r="K12" s="9"/>
      <c r="L12" s="9"/>
      <c r="M12" s="11"/>
    </row>
    <row r="13" spans="1:13" ht="19.5" customHeight="1">
      <c r="A13" s="12"/>
      <c r="B13" s="133" t="s">
        <v>20</v>
      </c>
      <c r="C13" s="134"/>
      <c r="D13" s="134"/>
      <c r="E13" s="134"/>
      <c r="F13" s="134"/>
      <c r="G13" s="31">
        <f>DEGREES(ASIN(($G$5+$G$6)/(2*$G$7)))</f>
        <v>23.840722961328222</v>
      </c>
      <c r="H13" s="9"/>
      <c r="I13" s="9"/>
      <c r="J13" s="9"/>
      <c r="K13" s="9"/>
      <c r="L13" s="9"/>
      <c r="M13" s="11"/>
    </row>
    <row r="14" spans="1:13" ht="19.5" customHeight="1">
      <c r="A14" s="13"/>
      <c r="B14" s="121" t="s">
        <v>26</v>
      </c>
      <c r="C14" s="122"/>
      <c r="D14" s="122"/>
      <c r="E14" s="122"/>
      <c r="F14" s="122"/>
      <c r="G14" s="34">
        <f>2/((1+SQRT(2))/$G$5+(1-SQRT(2))/$G$6)</f>
        <v>60.32653065532461</v>
      </c>
      <c r="H14" s="9"/>
      <c r="J14" s="9"/>
      <c r="K14" s="9"/>
      <c r="L14" s="9"/>
      <c r="M14" s="11"/>
    </row>
    <row r="15" spans="1:13" ht="19.5" customHeight="1" thickBot="1">
      <c r="A15" s="13"/>
      <c r="B15" s="123" t="s">
        <v>27</v>
      </c>
      <c r="C15" s="124"/>
      <c r="D15" s="124"/>
      <c r="E15" s="124"/>
      <c r="F15" s="124"/>
      <c r="G15" s="35">
        <f>2/((1-SQRT(2))/$G$5+(1+SQRT(2))/$G$6)</f>
        <v>146.06303686898642</v>
      </c>
      <c r="H15" s="9"/>
      <c r="J15" s="9"/>
      <c r="K15" s="9"/>
      <c r="L15" s="9"/>
      <c r="M15" s="11"/>
    </row>
    <row r="16" spans="1:13" ht="19.5" customHeight="1" thickBot="1">
      <c r="A16" s="13"/>
      <c r="H16" s="9"/>
      <c r="I16" s="9"/>
      <c r="J16" s="9"/>
      <c r="K16" s="9"/>
      <c r="L16" s="9"/>
      <c r="M16" s="11"/>
    </row>
    <row r="17" spans="2:9" ht="19.5" customHeight="1">
      <c r="B17" s="109" t="s">
        <v>35</v>
      </c>
      <c r="C17" s="110"/>
      <c r="D17" s="110"/>
      <c r="E17" s="110"/>
      <c r="F17" s="110"/>
      <c r="G17" s="110"/>
      <c r="H17" s="110"/>
      <c r="I17" s="111"/>
    </row>
    <row r="18" spans="2:9" ht="19.5" customHeight="1">
      <c r="B18" s="112"/>
      <c r="C18" s="113"/>
      <c r="D18" s="113"/>
      <c r="E18" s="113"/>
      <c r="F18" s="113"/>
      <c r="G18" s="113"/>
      <c r="H18" s="113"/>
      <c r="I18" s="114"/>
    </row>
    <row r="19" spans="2:9" ht="19.5" customHeight="1">
      <c r="B19" s="115"/>
      <c r="C19" s="116"/>
      <c r="D19" s="116"/>
      <c r="E19" s="116"/>
      <c r="F19" s="116"/>
      <c r="G19" s="116"/>
      <c r="H19" s="116"/>
      <c r="I19" s="117"/>
    </row>
    <row r="20" spans="2:14" ht="19.5" customHeight="1">
      <c r="B20" s="58"/>
      <c r="C20" s="59"/>
      <c r="D20" s="59"/>
      <c r="E20" s="59"/>
      <c r="F20" s="60"/>
      <c r="G20" s="4" t="s">
        <v>6</v>
      </c>
      <c r="H20" s="5" t="s">
        <v>4</v>
      </c>
      <c r="I20" s="8" t="s">
        <v>5</v>
      </c>
      <c r="N20" s="3"/>
    </row>
    <row r="21" spans="2:9" ht="19.5" customHeight="1">
      <c r="B21" s="67" t="s">
        <v>7</v>
      </c>
      <c r="C21" s="68"/>
      <c r="D21" s="68"/>
      <c r="E21" s="68"/>
      <c r="F21" s="68"/>
      <c r="G21" s="6">
        <f>2/((1+SQRT(2))/$G$5+(1-SQRT(2))/$G$6)</f>
        <v>60.32653065532461</v>
      </c>
      <c r="H21" s="6">
        <f>$G$13-(180/PI())*ASIN((1/(2*$G$7))*(($G$5*$G$6)/$G$21+$G$21))</f>
        <v>-0.7740579689057512</v>
      </c>
      <c r="I21" s="1">
        <f>ABS(50*$H$21/$G$21)</f>
        <v>0.6415568411586009</v>
      </c>
    </row>
    <row r="22" spans="2:9" ht="19.5" customHeight="1">
      <c r="B22" s="67" t="s">
        <v>8</v>
      </c>
      <c r="C22" s="68"/>
      <c r="D22" s="68"/>
      <c r="E22" s="68"/>
      <c r="F22" s="68"/>
      <c r="G22" s="6">
        <f>2/((1-SQRT(2))/$G$5+(1+SQRT(2))/$G$6)</f>
        <v>146.06303686898642</v>
      </c>
      <c r="H22" s="6">
        <f>$G$13-(180/PI())*ASIN((1/(2*$G$7))*(($G$5*$G$6)/$G$22+$G$22))</f>
        <v>-1.8825071122695398</v>
      </c>
      <c r="I22" s="1">
        <f>ABS(50*$H$22/$G$22)</f>
        <v>0.6444159838871777</v>
      </c>
    </row>
    <row r="23" spans="2:9" ht="19.5" customHeight="1" thickBot="1">
      <c r="B23" s="95" t="s">
        <v>12</v>
      </c>
      <c r="C23" s="96"/>
      <c r="D23" s="96"/>
      <c r="E23" s="96"/>
      <c r="F23" s="96"/>
      <c r="G23" s="7">
        <f>(2*$G$5*$G$6)/($G$5+$G$6)</f>
        <v>85.3868378812199</v>
      </c>
      <c r="H23" s="7">
        <f>$G$13-(180/PI())*ASIN((1/(2*$G$7))*(($G$5*$G$6)/$G$23+$G$23))</f>
        <v>1.0878087046238214</v>
      </c>
      <c r="I23" s="2">
        <f>ABS(50*$H$23/$G$23)</f>
        <v>0.6369885169755628</v>
      </c>
    </row>
    <row r="24" ht="19.5" customHeight="1" thickBot="1"/>
    <row r="25" spans="2:7" ht="19.5" customHeight="1">
      <c r="B25" s="86" t="s">
        <v>16</v>
      </c>
      <c r="C25" s="87"/>
      <c r="D25" s="87"/>
      <c r="E25" s="87"/>
      <c r="F25" s="87"/>
      <c r="G25" s="88"/>
    </row>
    <row r="26" spans="2:7" ht="19.5" customHeight="1">
      <c r="B26" s="89"/>
      <c r="C26" s="90"/>
      <c r="D26" s="90"/>
      <c r="E26" s="90"/>
      <c r="F26" s="90"/>
      <c r="G26" s="91"/>
    </row>
    <row r="27" spans="2:7" ht="19.5" customHeight="1">
      <c r="B27" s="92"/>
      <c r="C27" s="93"/>
      <c r="D27" s="93"/>
      <c r="E27" s="93"/>
      <c r="F27" s="93"/>
      <c r="G27" s="94"/>
    </row>
    <row r="28" spans="2:7" ht="19.5" customHeight="1">
      <c r="B28" s="141"/>
      <c r="C28" s="142"/>
      <c r="D28" s="143"/>
      <c r="E28" s="15" t="s">
        <v>6</v>
      </c>
      <c r="F28" s="16" t="s">
        <v>4</v>
      </c>
      <c r="G28" s="17" t="s">
        <v>5</v>
      </c>
    </row>
    <row r="29" spans="2:7" ht="19.5" customHeight="1">
      <c r="B29" s="138" t="s">
        <v>15</v>
      </c>
      <c r="C29" s="139"/>
      <c r="D29" s="140"/>
      <c r="E29" s="24">
        <v>60.325</v>
      </c>
      <c r="F29" s="18">
        <f>$G$13-(180/PI())*ASIN((1/(2*$G$7))*(($G$5*$G$6)/$E$29+$E$29))</f>
        <v>-0.7743067753066732</v>
      </c>
      <c r="G29" s="19">
        <f>ABS(50*$F$29/$E$29)</f>
        <v>0.6417793413233926</v>
      </c>
    </row>
    <row r="30" spans="2:7" ht="19.5" customHeight="1" thickBot="1">
      <c r="B30" s="135" t="s">
        <v>15</v>
      </c>
      <c r="C30" s="136"/>
      <c r="D30" s="137"/>
      <c r="E30" s="25">
        <v>146.05</v>
      </c>
      <c r="F30" s="20">
        <f>$G$13-(180/PI())*ASIN((1/(2*$G$7))*(($G$5*$G$6)/$E$30+$E$30))</f>
        <v>-1.8813847337234932</v>
      </c>
      <c r="G30" s="21">
        <f>ABS(50*$F$30/$E$30)</f>
        <v>0.644089261801949</v>
      </c>
    </row>
  </sheetData>
  <sheetProtection sheet="1" objects="1" scenarios="1"/>
  <mergeCells count="18">
    <mergeCell ref="B30:D30"/>
    <mergeCell ref="B22:F22"/>
    <mergeCell ref="B23:F23"/>
    <mergeCell ref="B15:F15"/>
    <mergeCell ref="B25:G27"/>
    <mergeCell ref="B29:D29"/>
    <mergeCell ref="B28:D28"/>
    <mergeCell ref="B21:F21"/>
    <mergeCell ref="B17:I19"/>
    <mergeCell ref="B20:F20"/>
    <mergeCell ref="B2:G4"/>
    <mergeCell ref="B9:G11"/>
    <mergeCell ref="B5:F5"/>
    <mergeCell ref="B14:F14"/>
    <mergeCell ref="B7:F7"/>
    <mergeCell ref="B12:F12"/>
    <mergeCell ref="B6:F6"/>
    <mergeCell ref="B13:F1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Kearns</dc:creator>
  <cp:keywords/>
  <dc:description/>
  <cp:lastModifiedBy>Steve Clarke</cp:lastModifiedBy>
  <dcterms:created xsi:type="dcterms:W3CDTF">2001-02-01T03:48:58Z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